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T:\AKCE - veřejné zakázky\přístupnost v areálu TUL\2026\Výběrové řízení\"/>
    </mc:Choice>
  </mc:AlternateContent>
  <xr:revisionPtr revIDLastSave="0" documentId="13_ncr:1_{69164BD4-C4A1-4189-82EA-56AF0AC64576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Rekapitulace stavby" sheetId="1" r:id="rId1"/>
    <sheet name="01 - Stavební úpravy toal..." sheetId="2" r:id="rId2"/>
    <sheet name="Seznam figur" sheetId="3" r:id="rId3"/>
    <sheet name="Pokyny pro vyplnění" sheetId="4" r:id="rId4"/>
  </sheets>
  <definedNames>
    <definedName name="_xlnm._FilterDatabase" localSheetId="1" hidden="1">'01 - Stavební úpravy toal...'!$C$92:$K$327</definedName>
    <definedName name="_xlnm.Print_Titles" localSheetId="1">'01 - Stavební úpravy toal...'!$92:$92</definedName>
    <definedName name="_xlnm.Print_Titles" localSheetId="0">'Rekapitulace stavby'!$52:$52</definedName>
    <definedName name="_xlnm.Print_Titles" localSheetId="2">'Seznam figur'!$9:$9</definedName>
    <definedName name="_xlnm.Print_Area" localSheetId="1">'01 - Stavební úpravy toal...'!$C$4:$J$39,'01 - Stavební úpravy toal...'!$C$45:$J$74,'01 - Stavební úpravy toal...'!$C$80:$K$327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7" i="2"/>
  <c r="J36" i="2"/>
  <c r="AY55" i="1" s="1"/>
  <c r="J35" i="2"/>
  <c r="AX55" i="1" s="1"/>
  <c r="BI327" i="2"/>
  <c r="BH327" i="2"/>
  <c r="BG327" i="2"/>
  <c r="BF327" i="2"/>
  <c r="T327" i="2"/>
  <c r="T326" i="2" s="1"/>
  <c r="R327" i="2"/>
  <c r="R326" i="2" s="1"/>
  <c r="P327" i="2"/>
  <c r="P326" i="2"/>
  <c r="BI316" i="2"/>
  <c r="BH316" i="2"/>
  <c r="BG316" i="2"/>
  <c r="BF316" i="2"/>
  <c r="T316" i="2"/>
  <c r="R316" i="2"/>
  <c r="P316" i="2"/>
  <c r="BI306" i="2"/>
  <c r="BH306" i="2"/>
  <c r="BG306" i="2"/>
  <c r="BF306" i="2"/>
  <c r="T306" i="2"/>
  <c r="R306" i="2"/>
  <c r="P306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T177" i="2" s="1"/>
  <c r="R178" i="2"/>
  <c r="R177" i="2" s="1"/>
  <c r="P178" i="2"/>
  <c r="P177" i="2" s="1"/>
  <c r="BI174" i="2"/>
  <c r="BH174" i="2"/>
  <c r="BG174" i="2"/>
  <c r="BF174" i="2"/>
  <c r="T174" i="2"/>
  <c r="T173" i="2"/>
  <c r="R174" i="2"/>
  <c r="R173" i="2" s="1"/>
  <c r="P174" i="2"/>
  <c r="P173" i="2" s="1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BI130" i="2"/>
  <c r="BH130" i="2"/>
  <c r="BG130" i="2"/>
  <c r="BF130" i="2"/>
  <c r="T130" i="2"/>
  <c r="R130" i="2"/>
  <c r="P130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BI103" i="2"/>
  <c r="BH103" i="2"/>
  <c r="BG103" i="2"/>
  <c r="BF103" i="2"/>
  <c r="T103" i="2"/>
  <c r="R103" i="2"/>
  <c r="P103" i="2"/>
  <c r="BI96" i="2"/>
  <c r="BH96" i="2"/>
  <c r="BG96" i="2"/>
  <c r="BF96" i="2"/>
  <c r="T96" i="2"/>
  <c r="R96" i="2"/>
  <c r="P96" i="2"/>
  <c r="J90" i="2"/>
  <c r="J89" i="2"/>
  <c r="F89" i="2"/>
  <c r="F87" i="2"/>
  <c r="E85" i="2"/>
  <c r="J55" i="2"/>
  <c r="J54" i="2"/>
  <c r="F54" i="2"/>
  <c r="F52" i="2"/>
  <c r="E50" i="2"/>
  <c r="J18" i="2"/>
  <c r="E18" i="2"/>
  <c r="F55" i="2" s="1"/>
  <c r="J17" i="2"/>
  <c r="J12" i="2"/>
  <c r="J87" i="2" s="1"/>
  <c r="E7" i="2"/>
  <c r="E83" i="2" s="1"/>
  <c r="L50" i="1"/>
  <c r="AM50" i="1"/>
  <c r="AM49" i="1"/>
  <c r="L49" i="1"/>
  <c r="AM47" i="1"/>
  <c r="L47" i="1"/>
  <c r="L45" i="1"/>
  <c r="L44" i="1"/>
  <c r="BK257" i="2"/>
  <c r="BK213" i="2"/>
  <c r="J189" i="2"/>
  <c r="J219" i="2"/>
  <c r="BK294" i="2"/>
  <c r="BK210" i="2"/>
  <c r="BK121" i="2"/>
  <c r="BK253" i="2"/>
  <c r="BK223" i="2"/>
  <c r="J130" i="2"/>
  <c r="J235" i="2"/>
  <c r="J265" i="2"/>
  <c r="BK103" i="2"/>
  <c r="BK306" i="2"/>
  <c r="BK96" i="2"/>
  <c r="BK186" i="2"/>
  <c r="BK197" i="2"/>
  <c r="BK135" i="2"/>
  <c r="J174" i="2"/>
  <c r="J146" i="2"/>
  <c r="BK193" i="2"/>
  <c r="J257" i="2"/>
  <c r="J247" i="2"/>
  <c r="BK201" i="2"/>
  <c r="J125" i="2"/>
  <c r="J276" i="2"/>
  <c r="J169" i="2"/>
  <c r="BK130" i="2"/>
  <c r="BK169" i="2"/>
  <c r="BK327" i="2"/>
  <c r="J96" i="2"/>
  <c r="J135" i="2"/>
  <c r="J223" i="2"/>
  <c r="J153" i="2"/>
  <c r="BK161" i="2"/>
  <c r="J316" i="2"/>
  <c r="J182" i="2"/>
  <c r="BK111" i="2"/>
  <c r="J213" i="2"/>
  <c r="J291" i="2"/>
  <c r="BK157" i="2"/>
  <c r="J207" i="2"/>
  <c r="BK316" i="2"/>
  <c r="BK276" i="2"/>
  <c r="BK261" i="2"/>
  <c r="J250" i="2"/>
  <c r="J216" i="2"/>
  <c r="BK178" i="2"/>
  <c r="J227" i="2"/>
  <c r="BK291" i="2"/>
  <c r="BK125" i="2"/>
  <c r="J117" i="2"/>
  <c r="J201" i="2"/>
  <c r="J210" i="2"/>
  <c r="J294" i="2"/>
  <c r="BK235" i="2"/>
  <c r="J204" i="2"/>
  <c r="J288" i="2"/>
  <c r="BK288" i="2"/>
  <c r="BK117" i="2"/>
  <c r="J253" i="2"/>
  <c r="BK250" i="2"/>
  <c r="J197" i="2"/>
  <c r="J103" i="2"/>
  <c r="AS54" i="1"/>
  <c r="BK231" i="2"/>
  <c r="J121" i="2"/>
  <c r="BK244" i="2"/>
  <c r="BK149" i="2"/>
  <c r="J140" i="2"/>
  <c r="J261" i="2"/>
  <c r="BK153" i="2"/>
  <c r="BK146" i="2"/>
  <c r="J193" i="2"/>
  <c r="BK227" i="2"/>
  <c r="J178" i="2"/>
  <c r="J244" i="2"/>
  <c r="J241" i="2"/>
  <c r="BK189" i="2"/>
  <c r="J165" i="2"/>
  <c r="BK204" i="2"/>
  <c r="J161" i="2"/>
  <c r="BK174" i="2"/>
  <c r="J327" i="2"/>
  <c r="BK165" i="2"/>
  <c r="BK207" i="2"/>
  <c r="BK182" i="2"/>
  <c r="BK216" i="2"/>
  <c r="BK140" i="2"/>
  <c r="BK269" i="2"/>
  <c r="J186" i="2"/>
  <c r="BK265" i="2"/>
  <c r="BK241" i="2"/>
  <c r="BK247" i="2"/>
  <c r="J297" i="2"/>
  <c r="J279" i="2"/>
  <c r="J111" i="2"/>
  <c r="BK219" i="2"/>
  <c r="BK279" i="2"/>
  <c r="J306" i="2"/>
  <c r="J149" i="2"/>
  <c r="J269" i="2"/>
  <c r="J157" i="2"/>
  <c r="J231" i="2"/>
  <c r="BK297" i="2"/>
  <c r="BK116" i="2" l="1"/>
  <c r="J116" i="2" s="1"/>
  <c r="J62" i="2" s="1"/>
  <c r="P95" i="2"/>
  <c r="R152" i="2"/>
  <c r="P181" i="2"/>
  <c r="BK152" i="2"/>
  <c r="J152" i="2" s="1"/>
  <c r="J63" i="2" s="1"/>
  <c r="T152" i="2"/>
  <c r="R116" i="2"/>
  <c r="T192" i="2"/>
  <c r="T95" i="2"/>
  <c r="R192" i="2"/>
  <c r="T116" i="2"/>
  <c r="BK181" i="2"/>
  <c r="J181" i="2"/>
  <c r="J67" i="2"/>
  <c r="BK192" i="2"/>
  <c r="J192" i="2" s="1"/>
  <c r="J68" i="2" s="1"/>
  <c r="R200" i="2"/>
  <c r="R222" i="2"/>
  <c r="R252" i="2"/>
  <c r="R296" i="2"/>
  <c r="BK95" i="2"/>
  <c r="J95" i="2"/>
  <c r="J61" i="2" s="1"/>
  <c r="P116" i="2"/>
  <c r="T181" i="2"/>
  <c r="P200" i="2"/>
  <c r="P222" i="2"/>
  <c r="P252" i="2"/>
  <c r="P296" i="2"/>
  <c r="R95" i="2"/>
  <c r="P152" i="2"/>
  <c r="R181" i="2"/>
  <c r="P192" i="2"/>
  <c r="BK200" i="2"/>
  <c r="J200" i="2" s="1"/>
  <c r="J69" i="2" s="1"/>
  <c r="T200" i="2"/>
  <c r="BK222" i="2"/>
  <c r="J222" i="2"/>
  <c r="J70" i="2" s="1"/>
  <c r="T222" i="2"/>
  <c r="BK252" i="2"/>
  <c r="J252" i="2" s="1"/>
  <c r="J71" i="2" s="1"/>
  <c r="T252" i="2"/>
  <c r="BK296" i="2"/>
  <c r="J296" i="2" s="1"/>
  <c r="J72" i="2" s="1"/>
  <c r="T296" i="2"/>
  <c r="BK173" i="2"/>
  <c r="J173" i="2" s="1"/>
  <c r="J64" i="2" s="1"/>
  <c r="BK177" i="2"/>
  <c r="J177" i="2"/>
  <c r="J66" i="2"/>
  <c r="BK326" i="2"/>
  <c r="J326" i="2" s="1"/>
  <c r="J73" i="2" s="1"/>
  <c r="F90" i="2"/>
  <c r="BE197" i="2"/>
  <c r="BE216" i="2"/>
  <c r="BE231" i="2"/>
  <c r="BE247" i="2"/>
  <c r="BE279" i="2"/>
  <c r="BE288" i="2"/>
  <c r="BE291" i="2"/>
  <c r="BE294" i="2"/>
  <c r="BE297" i="2"/>
  <c r="BE306" i="2"/>
  <c r="BE316" i="2"/>
  <c r="BE327" i="2"/>
  <c r="BE135" i="2"/>
  <c r="BE146" i="2"/>
  <c r="BE227" i="2"/>
  <c r="BE244" i="2"/>
  <c r="BE257" i="2"/>
  <c r="BE269" i="2"/>
  <c r="BE96" i="2"/>
  <c r="BE111" i="2"/>
  <c r="BE140" i="2"/>
  <c r="BE182" i="2"/>
  <c r="BE204" i="2"/>
  <c r="BE213" i="2"/>
  <c r="BE250" i="2"/>
  <c r="BE207" i="2"/>
  <c r="E48" i="2"/>
  <c r="BE117" i="2"/>
  <c r="BE121" i="2"/>
  <c r="BE153" i="2"/>
  <c r="BE174" i="2"/>
  <c r="BE186" i="2"/>
  <c r="BE261" i="2"/>
  <c r="BE276" i="2"/>
  <c r="BE130" i="2"/>
  <c r="BE219" i="2"/>
  <c r="BE235" i="2"/>
  <c r="BE253" i="2"/>
  <c r="BE103" i="2"/>
  <c r="BE157" i="2"/>
  <c r="BE193" i="2"/>
  <c r="BE223" i="2"/>
  <c r="BE169" i="2"/>
  <c r="BE241" i="2"/>
  <c r="BE265" i="2"/>
  <c r="BE125" i="2"/>
  <c r="BE149" i="2"/>
  <c r="BE161" i="2"/>
  <c r="BE201" i="2"/>
  <c r="BE210" i="2"/>
  <c r="J52" i="2"/>
  <c r="BE165" i="2"/>
  <c r="BE178" i="2"/>
  <c r="BE189" i="2"/>
  <c r="F37" i="2"/>
  <c r="BD55" i="1" s="1"/>
  <c r="BD54" i="1" s="1"/>
  <c r="W33" i="1" s="1"/>
  <c r="F34" i="2"/>
  <c r="BA55" i="1"/>
  <c r="BA54" i="1" s="1"/>
  <c r="AW54" i="1" s="1"/>
  <c r="AK30" i="1" s="1"/>
  <c r="F35" i="2"/>
  <c r="BB55" i="1"/>
  <c r="BB54" i="1" s="1"/>
  <c r="AX54" i="1" s="1"/>
  <c r="J34" i="2"/>
  <c r="AW55" i="1"/>
  <c r="F36" i="2"/>
  <c r="BC55" i="1" s="1"/>
  <c r="BC54" i="1" s="1"/>
  <c r="W32" i="1" s="1"/>
  <c r="T176" i="2" l="1"/>
  <c r="R94" i="2"/>
  <c r="R176" i="2"/>
  <c r="R93" i="2" s="1"/>
  <c r="P176" i="2"/>
  <c r="T94" i="2"/>
  <c r="T93" i="2" s="1"/>
  <c r="P94" i="2"/>
  <c r="P93" i="2" s="1"/>
  <c r="AU55" i="1" s="1"/>
  <c r="AU54" i="1" s="1"/>
  <c r="BK94" i="2"/>
  <c r="J94" i="2" s="1"/>
  <c r="J60" i="2" s="1"/>
  <c r="BK176" i="2"/>
  <c r="J176" i="2" s="1"/>
  <c r="J65" i="2" s="1"/>
  <c r="F33" i="2"/>
  <c r="AZ55" i="1" s="1"/>
  <c r="AZ54" i="1" s="1"/>
  <c r="W29" i="1" s="1"/>
  <c r="AY54" i="1"/>
  <c r="W31" i="1"/>
  <c r="J33" i="2"/>
  <c r="AV55" i="1" s="1"/>
  <c r="AT55" i="1" s="1"/>
  <c r="W30" i="1"/>
  <c r="BK93" i="2" l="1"/>
  <c r="J93" i="2" s="1"/>
  <c r="J59" i="2" s="1"/>
  <c r="AV54" i="1"/>
  <c r="AK29" i="1" s="1"/>
  <c r="J30" i="2" l="1"/>
  <c r="AG55" i="1"/>
  <c r="AG54" i="1" s="1"/>
  <c r="AK26" i="1" s="1"/>
  <c r="AT54" i="1"/>
  <c r="J39" i="2" l="1"/>
  <c r="AN54" i="1"/>
  <c r="AN55" i="1"/>
  <c r="AK35" i="1"/>
</calcChain>
</file>

<file path=xl/sharedStrings.xml><?xml version="1.0" encoding="utf-8"?>
<sst xmlns="http://schemas.openxmlformats.org/spreadsheetml/2006/main" count="3131" uniqueCount="637">
  <si>
    <t>Export Komplet</t>
  </si>
  <si>
    <t>VZ</t>
  </si>
  <si>
    <t>2.0</t>
  </si>
  <si>
    <t>ZAMOK</t>
  </si>
  <si>
    <t>False</t>
  </si>
  <si>
    <t>{6c6675ab-0cad-4cb2-8463-4d580e102294}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</si>
  <si>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</si>
  <si>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</si>
  <si>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</si>
  <si>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</si>
  <si>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</si>
  <si>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</si>
  <si>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</si>
  <si>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</si>
  <si>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25-03_5021-P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</si>
  <si>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</si>
  <si>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</si>
  <si>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toalety - Budova F2 (3.NP)</t>
  </si>
  <si>
    <t>KSO:</t>
  </si>
  <si>
    <t>8013213</t>
  </si>
  <si>
    <t>CC-CZ:</t>
  </si>
  <si>
    <t/>
  </si>
  <si>
    <t>Místo:</t>
  </si>
  <si>
    <t>TUL Liberec</t>
  </si>
  <si>
    <t>Datum:</t>
  </si>
  <si>
    <t>30. 3. 2025</t>
  </si>
  <si>
    <t>Zadavatel:</t>
  </si>
  <si>
    <t>IČ:</t>
  </si>
  <si>
    <t xml:space="preserve">TUL Liberec 17.listopadu 590/14 Liberec 15 </t>
  </si>
  <si>
    <t>DIČ:</t>
  </si>
  <si>
    <t>Účastník:</t>
  </si>
  <si>
    <t>Vyplň údaj</t>
  </si>
  <si>
    <t>Projektant:</t>
  </si>
  <si>
    <t>Ing. Jana Košťálová</t>
  </si>
  <si>
    <t>True</t>
  </si>
  <si>
    <t>Zpracovatel:</t>
  </si>
  <si>
    <t>Propos Liberec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</si>
  <si>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</si>
  <si>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</si>
  <si>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</si>
  <si>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</si>
  <si>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</si>
  <si>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</si>
  <si>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</si>
  <si>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</si>
  <si>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</si>
  <si>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</si>
  <si>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</si>
  <si>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</si>
  <si>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</si>
  <si>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</si>
  <si>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</si>
  <si>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</si>
  <si>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</si>
  <si>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</si>
  <si>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</si>
  <si>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</si>
  <si>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</si>
  <si>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</si>
  <si>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</si>
  <si>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</si>
  <si>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</si>
  <si>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</si>
  <si>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</si>
  <si>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</si>
  <si>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</si>
  <si>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</si>
  <si>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</si>
  <si>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</si>
  <si>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</si>
  <si>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</si>
  <si>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</si>
  <si>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</si>
  <si>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</si>
  <si>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</si>
  <si>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</si>
  <si>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</si>
  <si>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</si>
  <si>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</si>
  <si>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</si>
  <si>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</si>
  <si>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{58dcd4a8-2c85-4fd6-8893-cf83b73876d7}</t>
  </si>
  <si>
    <t>2</t>
  </si>
  <si>
    <t>keramob</t>
  </si>
  <si>
    <t>12,354</t>
  </si>
  <si>
    <t>kerdlaz</t>
  </si>
  <si>
    <t>2,93</t>
  </si>
  <si>
    <t>KRYCÍ LIST SOUPISU PRACÍ</t>
  </si>
  <si>
    <t>kerlista</t>
  </si>
  <si>
    <t>8,71</t>
  </si>
  <si>
    <t>Objekt:</t>
  </si>
  <si>
    <t>01 - Stavební úpravy toalety - Budova F2 (3.NP)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</si>
  <si>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</si>
  <si>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</si>
  <si>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</si>
  <si>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</si>
  <si>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</si>
  <si>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</si>
  <si>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</si>
  <si>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</si>
  <si>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</si>
  <si>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</si>
  <si>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 (vč. přesunu hmot)</t>
  </si>
  <si>
    <t xml:space="preserve">    725 - Zdravotechnika - zařizovací předměty (vč. přesunu hmot)</t>
  </si>
  <si>
    <t xml:space="preserve">    742 - Elektroinstalace - slaboproud (vč. přesunu hmot)</t>
  </si>
  <si>
    <t xml:space="preserve">    768 - Ostatní výrobky (vč. přesunu hmot)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</si>
  <si>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</si>
  <si>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</si>
  <si>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</si>
  <si>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</si>
  <si>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</si>
  <si>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</si>
  <si>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</si>
  <si>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</si>
  <si>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</si>
  <si>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</si>
  <si>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</si>
  <si>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</si>
  <si>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</si>
  <si>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</si>
  <si>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</si>
  <si>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</si>
  <si>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</si>
  <si>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</si>
  <si>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</si>
  <si>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</si>
  <si>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</si>
  <si>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</si>
  <si>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</si>
  <si>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612135001</t>
  </si>
  <si>
    <t>Vyrovnání nerovností podkladu vnitřních omítaných ploch maltou, tl. do 10 mm vápenocementovou stěn</t>
  </si>
  <si>
    <t>m2</t>
  </si>
  <si>
    <t>CS ÚRS 2025 01</t>
  </si>
  <si>
    <t>4</t>
  </si>
  <si>
    <t>-1812727316</t>
  </si>
  <si>
    <t>Online PSC</t>
  </si>
  <si>
    <t>https://podminky.urs.cz/item/CS_URS_2025_01/612135001</t>
  </si>
  <si>
    <t>VV</t>
  </si>
  <si>
    <t>po otlučení obkladu</t>
  </si>
  <si>
    <t>(1,52+1,895)*2*2,0</t>
  </si>
  <si>
    <t>-0,80*1,97</t>
  </si>
  <si>
    <t>"část ostění" (0,45*2)*0,30</t>
  </si>
  <si>
    <t>Součet</t>
  </si>
  <si>
    <t>612325419</t>
  </si>
  <si>
    <t>Oprava vápenocementové omítky vnitřních ploch hladké, tl. do 20 mm, s celoplošným přeštukováním, tl. štuku do 3 mm stěn, v rozsahu opravované plochy přes 30 do 50%</t>
  </si>
  <si>
    <t>959080220</t>
  </si>
  <si>
    <t>https://podminky.urs.cz/item/CS_URS_2025_01/612325419</t>
  </si>
  <si>
    <t>Předpoklad</t>
  </si>
  <si>
    <t>Nad keramickým obkladem</t>
  </si>
  <si>
    <t>(1,52+1,895)*2*1,45</t>
  </si>
  <si>
    <t>Část ostění a nadpraží okna</t>
  </si>
  <si>
    <t>(0,88+0,30*2)*0,30</t>
  </si>
  <si>
    <t>3</t>
  </si>
  <si>
    <t>631312121</t>
  </si>
  <si>
    <t>Doplnění dosavadních mazanin prostým betonem s dodáním hmot, bez potěru, plochy jednotlivě přes 1 m2 do 4 m2 a tl. do 80 mm</t>
  </si>
  <si>
    <t>m3</t>
  </si>
  <si>
    <t>319015524</t>
  </si>
  <si>
    <t>https://podminky.urs.cz/item/CS_URS_2025_01/631312121</t>
  </si>
  <si>
    <t>vyrovnání po vybourání dlažby</t>
  </si>
  <si>
    <t>1,52*1,895*0,05</t>
  </si>
  <si>
    <t>9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</si>
  <si>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</si>
  <si>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</si>
  <si>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</si>
  <si>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-1579408344</t>
  </si>
  <si>
    <t>https://podminky.urs.cz/item/CS_URS_2025_01/949101111</t>
  </si>
  <si>
    <t>1,52*1,895</t>
  </si>
  <si>
    <t>5</t>
  </si>
  <si>
    <t>952901111</t>
  </si>
  <si>
    <t>Vyčištění budov nebo objektů před předáním do užívání budov bytové nebo občanské výstavby, světlé výšky podlaží do 4 m</t>
  </si>
  <si>
    <t>2101026861</t>
  </si>
  <si>
    <t>https://podminky.urs.cz/item/CS_URS_2025_01/952901111</t>
  </si>
  <si>
    <t>965042221</t>
  </si>
  <si>
    <t>Bourání mazanin betonových nebo z litého asfaltu tl. přes 100 mm, plochy do 1 m2</t>
  </si>
  <si>
    <t>1867169781</t>
  </si>
  <si>
    <t>https://podminky.urs.cz/item/CS_URS_2025_01/965042221</t>
  </si>
  <si>
    <t>Sokl</t>
  </si>
  <si>
    <t>0,74*0,63*0,11</t>
  </si>
  <si>
    <t>7</t>
  </si>
  <si>
    <t>965049111</t>
  </si>
  <si>
    <t>Bourání mazanin Příplatek k cenám za bourání mazanin betonových se svařovanou sítí, tl. do 100 mm</t>
  </si>
  <si>
    <t>-344096781</t>
  </si>
  <si>
    <t>https://podminky.urs.cz/item/CS_URS_2025_01/965049111</t>
  </si>
  <si>
    <t>8</t>
  </si>
  <si>
    <t>965081213</t>
  </si>
  <si>
    <t>Bourání podlah z dlaždic bez podkladního lože nebo mazaniny, s jakoukoliv výplní spár keramických nebo xylolitových tl. do 10 mm, plochy přes 1 m2</t>
  </si>
  <si>
    <t>317317693</t>
  </si>
  <si>
    <t>https://podminky.urs.cz/item/CS_URS_2025_01/965081213</t>
  </si>
  <si>
    <t>"sokl" (0,74+0,63)*0,11</t>
  </si>
  <si>
    <t>978059541</t>
  </si>
  <si>
    <t>Odsekání obkladů stěn včetně otlučení podkladní omítky až na zdivo z obkládaček vnitřních, z jakýchkoliv materiálů, plochy přes 1 m2</t>
  </si>
  <si>
    <t>1559042035</t>
  </si>
  <si>
    <t>https://podminky.urs.cz/item/CS_URS_2025_01/978059541</t>
  </si>
  <si>
    <t>10</t>
  </si>
  <si>
    <t>99911.300</t>
  </si>
  <si>
    <t xml:space="preserve">Ochrana stávajících konstrukcí před poškozením </t>
  </si>
  <si>
    <t>kpl</t>
  </si>
  <si>
    <t>1462894531</t>
  </si>
  <si>
    <t>1,0</t>
  </si>
  <si>
    <t>11</t>
  </si>
  <si>
    <t>99991.400</t>
  </si>
  <si>
    <t>Zednické výpomoci specialistům - realizováno na pokyn investora a účtováno dle záznamu v SD</t>
  </si>
  <si>
    <t>hod</t>
  </si>
  <si>
    <t>1662441103</t>
  </si>
  <si>
    <t>10,0</t>
  </si>
  <si>
    <t>997</t>
  </si>
  <si>
    <t>Přesun sutě</t>
  </si>
  <si>
    <t>997013153</t>
  </si>
  <si>
    <t>Vnitrostaveništní doprava suti a vybouraných hmot vodorovně do 50 m s naložením s omezením mechanizace pro budovy a haly výšky přes 9 do 12 m</t>
  </si>
  <si>
    <t>t</t>
  </si>
  <si>
    <t>-559844653</t>
  </si>
  <si>
    <t>https://podminky.urs.cz/item/CS_URS_2025_01/997013153</t>
  </si>
  <si>
    <t>1,111</t>
  </si>
  <si>
    <t>13</t>
  </si>
  <si>
    <t>997013501</t>
  </si>
  <si>
    <t>Odvoz suti a vybouraných hmot na skládku nebo meziskládku se složením, na vzdálenost do 1 km</t>
  </si>
  <si>
    <t>-72927466</t>
  </si>
  <si>
    <t>https://podminky.urs.cz/item/CS_URS_2025_01/997013501</t>
  </si>
  <si>
    <t>14</t>
  </si>
  <si>
    <t>997013509</t>
  </si>
  <si>
    <t>Odvoz suti a vybouraných hmot na skládku nebo meziskládku se složením, na vzdálenost Příplatek k ceně za každý další započatý 1 km přes 1 km</t>
  </si>
  <si>
    <t>1305826769</t>
  </si>
  <si>
    <t>https://podminky.urs.cz/item/CS_URS_2025_01/997013509</t>
  </si>
  <si>
    <t>1,111*10</t>
  </si>
  <si>
    <t>15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</si>
  <si>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</si>
  <si>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</si>
  <si>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-189651470</t>
  </si>
  <si>
    <t>https://podminky.urs.cz/item/CS_URS_2025_01/997013869</t>
  </si>
  <si>
    <t>1,111-0,111</t>
  </si>
  <si>
    <t>16</t>
  </si>
  <si>
    <t>997013871</t>
  </si>
  <si>
    <t>Poplatek za uložení stavebního odpadu na recyklační skládce (skládkovné) směsného stavebního a demoličního zatříděného do Katalogu odpadů pod kódem 17 09 04</t>
  </si>
  <si>
    <t>1150305861</t>
  </si>
  <si>
    <t>https://podminky.urs.cz/item/CS_URS_2025_01/997013871</t>
  </si>
  <si>
    <t>0,111</t>
  </si>
  <si>
    <t>998</t>
  </si>
  <si>
    <t>Přesun hmot</t>
  </si>
  <si>
    <t>17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</si>
  <si>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</si>
  <si>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</si>
  <si>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609780462</t>
  </si>
  <si>
    <t>https://podminky.urs.cz/item/CS_URS_2025_01/998011009</t>
  </si>
  <si>
    <t>PSV</t>
  </si>
  <si>
    <t>Práce a dodávky PSV</t>
  </si>
  <si>
    <t>721</t>
  </si>
  <si>
    <t>Zdravotechnika - vnitřní kanalizace (vč. přesunu hmot)</t>
  </si>
  <si>
    <t>18</t>
  </si>
  <si>
    <t>7211111.1</t>
  </si>
  <si>
    <t>Úprava rozvodů vody a kanalizace vč. příslušenství kompletního provedení, montáže a dodávky</t>
  </si>
  <si>
    <t>-831022433</t>
  </si>
  <si>
    <t>725</t>
  </si>
  <si>
    <t>Zdravotechnika - zařizovací předměty (vč. přesunu hmot)</t>
  </si>
  <si>
    <t>19</t>
  </si>
  <si>
    <t>7251111.2</t>
  </si>
  <si>
    <t>soub</t>
  </si>
  <si>
    <t>-738645561</t>
  </si>
  <si>
    <t>P</t>
  </si>
  <si>
    <t>20</t>
  </si>
  <si>
    <t>7251149.1</t>
  </si>
  <si>
    <t>Demontáž klozetové mísy a sedátka vč. bezpečného odpojení, manipulace, likvidace, poplatků za skládku</t>
  </si>
  <si>
    <t>431057946</t>
  </si>
  <si>
    <t>7252108.2</t>
  </si>
  <si>
    <t>Demontáž umyvadla vč. bezpečného odpojení, manipulace, likvidace, poplatků za skládku</t>
  </si>
  <si>
    <t>901576851</t>
  </si>
  <si>
    <t>742</t>
  </si>
  <si>
    <t>Elektroinstalace - slaboproud (vč. přesunu hmot)</t>
  </si>
  <si>
    <t>22</t>
  </si>
  <si>
    <t>74211.100</t>
  </si>
  <si>
    <t>Úprava elektro - úprava rozvodů + vypínač vč. demontáže, likvidace, manipulace, poplatku stávajících rozvodů, M+D nových prvků, rozvodů, systémových detailů a prvků</t>
  </si>
  <si>
    <t>-379120616</t>
  </si>
  <si>
    <t>23</t>
  </si>
  <si>
    <t>74211.200</t>
  </si>
  <si>
    <t>Montáž a dodávka signalizačního systému nouzového volání vč. systémových detailů a prvků</t>
  </si>
  <si>
    <t>510912519</t>
  </si>
  <si>
    <t>768</t>
  </si>
  <si>
    <t>Ostatní výrobky (vč. přesunu hmot)</t>
  </si>
  <si>
    <t>24</t>
  </si>
  <si>
    <t>78111.100</t>
  </si>
  <si>
    <t>Montáž a dodávka madla délky 800mm, sklopné, bílé vč. kotvení, systémových detailů a prvků a povrchové úpravy - ozn. 1.01</t>
  </si>
  <si>
    <t>kus</t>
  </si>
  <si>
    <t>-414910165</t>
  </si>
  <si>
    <t>25</t>
  </si>
  <si>
    <t>78111.101</t>
  </si>
  <si>
    <t>Montáž a dodávka madla vel. 600x500mm, ve tvaru L, bílé vč. kotvení, systémových detailů a prvků a povrchové úpravy - ozn. 1.02</t>
  </si>
  <si>
    <t>1708349883</t>
  </si>
  <si>
    <t>26</t>
  </si>
  <si>
    <t>78111.102</t>
  </si>
  <si>
    <t>Montáž a dodávka madla délky 600mm na stávající dveře, pevné, bílé vč. kotvení, systémových detailů a prvků a povrchové úpravy - ozn. 1.03</t>
  </si>
  <si>
    <t>2140867985</t>
  </si>
  <si>
    <t>27</t>
  </si>
  <si>
    <t>78111.104</t>
  </si>
  <si>
    <t>Montáž a dodávka zrcadla vel. 300x1000mm, spodní hrana 900mm. vč. kotvení, systémových detailů a prvků a povrchové úpravy - ozn. 2.01</t>
  </si>
  <si>
    <t>-1917575434</t>
  </si>
  <si>
    <t>28</t>
  </si>
  <si>
    <t>78111.105</t>
  </si>
  <si>
    <t>Montáž a dodávka zásobníku na tekuté mýdlo vč. kotvení, systémových detailů a prvků a povrchové úpravy - ozn. 4.01</t>
  </si>
  <si>
    <t>1763587677</t>
  </si>
  <si>
    <t>29</t>
  </si>
  <si>
    <t>78111.106</t>
  </si>
  <si>
    <t>Montáž a dodávka zásobníku na papírové ručníky vč. kotvení, systémových detailů a prvků a povrchové úpravy - ozn. 5.01</t>
  </si>
  <si>
    <t>-233369211</t>
  </si>
  <si>
    <t>30</t>
  </si>
  <si>
    <t>78111.107</t>
  </si>
  <si>
    <t>Montáž a dodávka zásobníku na toaletní papír vč. kotvení, systémových detailů a prvků a povrchové úpravy - ozn. 6.01</t>
  </si>
  <si>
    <t>1887800305</t>
  </si>
  <si>
    <t>771</t>
  </si>
  <si>
    <t>Podlahy z dlaždic</t>
  </si>
  <si>
    <t>31</t>
  </si>
  <si>
    <t>771111011</t>
  </si>
  <si>
    <t>Příprava podkladu před provedením dlažby vysátí podlah</t>
  </si>
  <si>
    <t>-1327989024</t>
  </si>
  <si>
    <t>https://podminky.urs.cz/item/CS_URS_2025_01/771111011</t>
  </si>
  <si>
    <t>32</t>
  </si>
  <si>
    <t>771121011</t>
  </si>
  <si>
    <t>Příprava podkladu před provedením dlažby nátěr penetrační na podlahu</t>
  </si>
  <si>
    <t>-1549671424</t>
  </si>
  <si>
    <t>https://podminky.urs.cz/item/CS_URS_2025_01/771121011</t>
  </si>
  <si>
    <t>33</t>
  </si>
  <si>
    <t>771151011</t>
  </si>
  <si>
    <t>Příprava podkladu před provedením dlažby samonivelační stěrka min. pevnosti 20 MPa, tloušťky do 3 mm</t>
  </si>
  <si>
    <t>-1053930487</t>
  </si>
  <si>
    <t>https://podminky.urs.cz/item/CS_URS_2025_01/771151011</t>
  </si>
  <si>
    <t>34</t>
  </si>
  <si>
    <t>771574415</t>
  </si>
  <si>
    <t>Montáž podlah z dlaždic keramických lepených cementovým flexibilním lepidlem hladkých, tloušťky do 10 mm přes 6 do 9 ks/m2</t>
  </si>
  <si>
    <t>1844064783</t>
  </si>
  <si>
    <t>https://podminky.urs.cz/item/CS_URS_2025_01/771574415</t>
  </si>
  <si>
    <t>Dle info na výkresu</t>
  </si>
  <si>
    <t>Mezisoučet</t>
  </si>
  <si>
    <t>35</t>
  </si>
  <si>
    <t>M</t>
  </si>
  <si>
    <t>597611.3</t>
  </si>
  <si>
    <t>dlažba keramická dle původní dlažby</t>
  </si>
  <si>
    <t>1324941935</t>
  </si>
  <si>
    <t>kerdlaz*1,1</t>
  </si>
  <si>
    <t>36</t>
  </si>
  <si>
    <t>7715911.1</t>
  </si>
  <si>
    <t>Izolace pod dlažbu nátěrem nebo stěrkou ve dvou vrstvách vč. systémových detailů, bandáží, rohů, koutů</t>
  </si>
  <si>
    <t>-3983763</t>
  </si>
  <si>
    <t>37</t>
  </si>
  <si>
    <t>77191.100</t>
  </si>
  <si>
    <t>Přípočet na systémové doplňkové prvky keramických dlažeb (např. ukončující prahové a dilatační lišty, silikonové těsnění spar atd.)</t>
  </si>
  <si>
    <t>1831485804</t>
  </si>
  <si>
    <t>38</t>
  </si>
  <si>
    <t>998771112</t>
  </si>
  <si>
    <t>Přesun hmot pro podlahy z dlaždic stanovený z hmotnosti přesunovaného materiálu vodorovná dopravní vzdálenost do 50 m s omezením mechanizace v objektech výšky přes 6 do 12 m</t>
  </si>
  <si>
    <t>-1393512527</t>
  </si>
  <si>
    <t>https://podminky.urs.cz/item/CS_URS_2025_01/998771112</t>
  </si>
  <si>
    <t>781</t>
  </si>
  <si>
    <t>Dokončovací práce - obklady</t>
  </si>
  <si>
    <t>39</t>
  </si>
  <si>
    <t>781111011</t>
  </si>
  <si>
    <t>Příprava podkladu před provedením obkladu oprášení (ometení) stěny</t>
  </si>
  <si>
    <t>-681019731</t>
  </si>
  <si>
    <t>https://podminky.urs.cz/item/CS_URS_2025_01/781111011</t>
  </si>
  <si>
    <t>40</t>
  </si>
  <si>
    <t>781121011</t>
  </si>
  <si>
    <t>Příprava podkladu před provedením obkladu nátěr penetrační na stěnu</t>
  </si>
  <si>
    <t>1386730028</t>
  </si>
  <si>
    <t>https://podminky.urs.cz/item/CS_URS_2025_01/781121011</t>
  </si>
  <si>
    <t>41</t>
  </si>
  <si>
    <t>7811311.1</t>
  </si>
  <si>
    <t>Izolace pod obklad nátěrem nebo stěrkou ve dvou vrstvách vč. systémových detailů, bandáží, rohů, koutů</t>
  </si>
  <si>
    <t>-225256102</t>
  </si>
  <si>
    <t>Pás cca 30cm nad zemí</t>
  </si>
  <si>
    <t>(1,52+1,895)*2*0,30</t>
  </si>
  <si>
    <t>42</t>
  </si>
  <si>
    <t>781151031</t>
  </si>
  <si>
    <t>Příprava podkladu před provedením obkladu celoplošné vyrovnání podkladu stěrkou, tloušťky 3 mm</t>
  </si>
  <si>
    <t>1846001363</t>
  </si>
  <si>
    <t>https://podminky.urs.cz/item/CS_URS_2025_01/781151031</t>
  </si>
  <si>
    <t>43</t>
  </si>
  <si>
    <t>781472219</t>
  </si>
  <si>
    <t>Montáž keramických obkladů stěn lepených cementovým flexibilním lepidlem hladkých přes 22 do 25 ks/m2</t>
  </si>
  <si>
    <t>788491274</t>
  </si>
  <si>
    <t>https://podminky.urs.cz/item/CS_URS_2025_01/781472219</t>
  </si>
  <si>
    <t>44</t>
  </si>
  <si>
    <t>597617.0</t>
  </si>
  <si>
    <t>obklad keramický dle původního obkladu</t>
  </si>
  <si>
    <t>-372087661</t>
  </si>
  <si>
    <t>keramob*1,1</t>
  </si>
  <si>
    <t>45</t>
  </si>
  <si>
    <t>781492151</t>
  </si>
  <si>
    <t>Obklad - dokončující práce montáž profilu kladeného do malty ukončovacího</t>
  </si>
  <si>
    <t>m</t>
  </si>
  <si>
    <t>2097632585</t>
  </si>
  <si>
    <t>https://podminky.urs.cz/item/CS_URS_2025_01/781492151</t>
  </si>
  <si>
    <t>Na obvodu</t>
  </si>
  <si>
    <t>(1,52+1,895)*2</t>
  </si>
  <si>
    <t>Lemování parapetu a část ostění</t>
  </si>
  <si>
    <t>0,88+0,50*2</t>
  </si>
  <si>
    <t>46</t>
  </si>
  <si>
    <t>28342005</t>
  </si>
  <si>
    <t>lišta ukončovací z PVC 12,5mm</t>
  </si>
  <si>
    <t>1945703790</t>
  </si>
  <si>
    <t>kerlista*1,1</t>
  </si>
  <si>
    <t>47</t>
  </si>
  <si>
    <t>78191.100</t>
  </si>
  <si>
    <t>Přípočet na systémové doplňkové prvky keramických obkladů (např. ukončující prahové a dilatační lišty, silikonové těsnění spar atd.)</t>
  </si>
  <si>
    <t>1410808058</t>
  </si>
  <si>
    <t>48</t>
  </si>
  <si>
    <t>998781112</t>
  </si>
  <si>
    <t>Přesun hmot pro obklady keramické stanovený z hmotnosti přesunovaného materiálu vodorovná dopravní vzdálenost do 50 m s omezením mechanizace v objektech výšky přes 6 do 12 m</t>
  </si>
  <si>
    <t>-1047745786</t>
  </si>
  <si>
    <t>https://podminky.urs.cz/item/CS_URS_2025_01/998781112</t>
  </si>
  <si>
    <t>784</t>
  </si>
  <si>
    <t>Dokončovací práce - malby a tapety</t>
  </si>
  <si>
    <t>49</t>
  </si>
  <si>
    <t>784121001</t>
  </si>
  <si>
    <t>Oškrabání malby v místnostech výšky do 3,80 m</t>
  </si>
  <si>
    <t>-277793374</t>
  </si>
  <si>
    <t>https://podminky.urs.cz/item/CS_URS_2025_01/784121001</t>
  </si>
  <si>
    <t>Stávající strop</t>
  </si>
  <si>
    <t>50</t>
  </si>
  <si>
    <t>784181101</t>
  </si>
  <si>
    <t>Penetrace podkladu jednonásobná základní akrylátová bezbarvá v místnostech výšky do 3,80 m</t>
  </si>
  <si>
    <t>-1213851823</t>
  </si>
  <si>
    <t>https://podminky.urs.cz/item/CS_URS_2025_01/784181101</t>
  </si>
  <si>
    <t>Na stěnách</t>
  </si>
  <si>
    <t>51</t>
  </si>
  <si>
    <t>784211101</t>
  </si>
  <si>
    <t>Malby z malířských směsí oděruvzdorných za mokra dvojnásobné, bílé za mokra oděruvzdorné výborně v místnostech výšky do 3,80 m</t>
  </si>
  <si>
    <t>1488853136</t>
  </si>
  <si>
    <t>https://podminky.urs.cz/item/CS_URS_2025_01/784211101</t>
  </si>
  <si>
    <t>VRN</t>
  </si>
  <si>
    <t>Vedlejší rozpočtové náklady</t>
  </si>
  <si>
    <t>52</t>
  </si>
  <si>
    <t>030001.00</t>
  </si>
  <si>
    <t>Zařízení staveniště, zabezpečení, protiprašná ochrana, průběžný úklid, finální úklid</t>
  </si>
  <si>
    <t>1024</t>
  </si>
  <si>
    <t>1890287907</t>
  </si>
  <si>
    <t>SEZNAM FIGUR</t>
  </si>
  <si>
    <t>Výměra</t>
  </si>
  <si>
    <t>Použití figury:</t>
  </si>
  <si>
    <t>Montáž obkladů keramických hladkých lepených cementovým flexibilním lepidlem přes 22 do 25 ks/m2</t>
  </si>
  <si>
    <t>Ometení (oprášení) stěny při přípravě podkladu</t>
  </si>
  <si>
    <t>Nátěr penetrační na stěnu</t>
  </si>
  <si>
    <t>Celoplošné vyrovnání podkladu stěrkou tl 3 mm</t>
  </si>
  <si>
    <t>Montáž podlah keramických hladkých lepených cementovým flexibilním lepidlem přes 6 do 9 ks/m2</t>
  </si>
  <si>
    <t>Vysátí podkladu před pokládkou dlažby</t>
  </si>
  <si>
    <t>Nátěr penetrační na podlahu</t>
  </si>
  <si>
    <t>Samonivelační stěrka podlah pevnosti 20 MPa tl 3 mm</t>
  </si>
  <si>
    <t>Montáž profilů ukončovacích kladených do malty</t>
  </si>
  <si>
    <t>malb</t>
  </si>
  <si>
    <t>sdkpodhled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</si>
  <si>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</si>
  <si>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</si>
  <si>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</si>
  <si>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</si>
  <si>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</si>
  <si>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</si>
  <si>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</si>
  <si>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</si>
  <si>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</si>
  <si>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</si>
  <si>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</si>
  <si>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</si>
  <si>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</si>
  <si>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</si>
  <si>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</si>
  <si>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</si>
  <si>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</si>
  <si>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</si>
  <si>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</si>
  <si>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</si>
  <si>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</si>
  <si>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</si>
  <si>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</si>
  <si>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</si>
  <si>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</si>
  <si>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</si>
  <si>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</si>
  <si>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</si>
  <si>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</si>
  <si>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</si>
  <si>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</si>
  <si>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</si>
  <si>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</si>
  <si>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</si>
  <si>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</si>
  <si>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</si>
  <si>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</si>
  <si>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</si>
  <si>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</si>
  <si>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</si>
  <si>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</si>
  <si>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</si>
  <si>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</si>
  <si>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</si>
  <si>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</si>
  <si>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</si>
  <si>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</si>
  <si>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</si>
  <si>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</si>
  <si>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</si>
  <si>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</si>
  <si>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</si>
  <si>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</si>
  <si>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</si>
  <si>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</si>
  <si>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</si>
  <si>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</si>
  <si>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</si>
  <si>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</si>
  <si>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</si>
  <si>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</si>
  <si>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</si>
  <si>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</si>
  <si>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</si>
  <si>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</si>
  <si>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</si>
  <si>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</si>
  <si>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</si>
  <si>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</si>
  <si>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</si>
  <si>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</si>
  <si>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</si>
  <si>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</si>
  <si>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</si>
  <si>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</si>
  <si>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</si>
  <si>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</si>
  <si>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</si>
  <si>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</si>
  <si>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</si>
  <si>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</si>
  <si>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</si>
  <si>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</si>
  <si>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</si>
  <si>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</si>
  <si>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</si>
  <si>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</si>
  <si>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</si>
  <si>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</si>
  <si>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</si>
  <si>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</si>
  <si>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</si>
  <si>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</si>
  <si>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</si>
  <si>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</si>
  <si>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</si>
  <si>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</si>
  <si>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</si>
  <si>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</si>
  <si>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</si>
  <si>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</si>
  <si>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</si>
  <si>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</si>
  <si>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</si>
  <si>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</si>
  <si>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</si>
  <si>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</si>
  <si>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</si>
  <si>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</si>
  <si>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</si>
  <si>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</si>
  <si>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</si>
  <si>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</si>
  <si>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</si>
  <si>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</si>
  <si>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</si>
  <si>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</si>
  <si>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</si>
  <si>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</si>
  <si>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</si>
  <si>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</si>
  <si>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</si>
  <si>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</si>
  <si>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</si>
  <si>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</si>
  <si>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</si>
  <si>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</si>
  <si>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</si>
  <si>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</si>
  <si>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</si>
  <si>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</si>
  <si>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</si>
  <si>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</si>
  <si>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</si>
  <si>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</si>
  <si>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</si>
  <si>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</si>
  <si>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</si>
  <si>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</si>
  <si>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</si>
  <si>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</si>
  <si>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</si>
  <si>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</si>
  <si>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</si>
  <si>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</si>
  <si>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</si>
  <si>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</si>
  <si>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</si>
  <si>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</si>
  <si>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</si>
  <si>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</si>
  <si>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</si>
  <si>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</si>
  <si>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</si>
  <si>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</si>
  <si>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</si>
  <si>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</si>
  <si>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</si>
  <si>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</si>
  <si>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</si>
  <si>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</si>
  <si>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</si>
  <si>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</si>
  <si>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</si>
  <si>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</si>
  <si>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</si>
  <si>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</si>
  <si>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</si>
  <si>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</si>
  <si>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</si>
  <si>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</si>
  <si>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</si>
  <si>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</si>
  <si>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</si>
  <si>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</si>
  <si>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</si>
  <si>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</si>
  <si>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</si>
  <si>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</si>
  <si>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</si>
  <si>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</si>
  <si>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</si>
  <si>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</si>
  <si>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</si>
  <si>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</si>
  <si>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</si>
  <si>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</si>
  <si>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</si>
  <si>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Zařizovací koncové předměty - wc mísa samostatně stojící pro tělesně postižené, sedátko, umývadlo, baterie vč. montáž a dodávky, systémových detailů a prvků</t>
  </si>
  <si>
    <t>Poznámka k položce:
WC zařízení bude splňovat požadavky metodiky Breeam a DNSH pro budovy. Max. průměry objem jednoho spláchnutí činí 3,5 litru, úplný objem splachovací vody max. 6 litrů, páková baterie do max. průtoku vody 6 litrů za minutu. Vizuální kontrast zařizovacích předmětů K ≥ 30 % vůči pozadí.</t>
  </si>
  <si>
    <t>Poznámka k položce:
Bez dodání svítidel. Vypínač světla v kabině – rámeček s vizuálním kontrastem (K ≥ 30 % vůči pozadí).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</si>
</sst>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0" fontId="8" fillId="0" borderId="4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39" fillId="0" borderId="0" xfId="0" applyFont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>
      <alignment horizontal="left" vertical="center"/>
    </xf>
    <xf numFmtId="0" fontId="52" fillId="0" borderId="1" xfId="0" applyFont="1" applyBorder="1" applyAlignment="1">
      <alignment vertical="top"/>
    </xf>
    <xf numFmtId="0" fontId="52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center" vertical="center"/>
    </xf>
    <xf numFmtId="49" fontId="52" fillId="0" borderId="1" xfId="0" applyNumberFormat="1" applyFont="1" applyBorder="1" applyAlignment="1">
      <alignment horizontal="left" vertical="center"/>
    </xf>
    <xf numFmtId="0" fontId="5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2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2" borderId="15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>
      <alignment horizontal="left" vertical="center"/>
    </xf>
    <xf numFmtId="0" fontId="23" fillId="2" borderId="20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65081213" TargetMode="External"/><Relationship Id="rId13" Type="http://schemas.openxmlformats.org/officeDocument/2006/relationships/hyperlink" Target="https://podminky.urs.cz/item/CS_URS_2025_01/997013869" TargetMode="External"/><Relationship Id="rId18" Type="http://schemas.openxmlformats.org/officeDocument/2006/relationships/hyperlink" Target="https://podminky.urs.cz/item/CS_URS_2025_01/771151011" TargetMode="External"/><Relationship Id="rId26" Type="http://schemas.openxmlformats.org/officeDocument/2006/relationships/hyperlink" Target="https://podminky.urs.cz/item/CS_URS_2025_01/998781112" TargetMode="External"/><Relationship Id="rId3" Type="http://schemas.openxmlformats.org/officeDocument/2006/relationships/hyperlink" Target="https://podminky.urs.cz/item/CS_URS_2025_01/631312121" TargetMode="External"/><Relationship Id="rId21" Type="http://schemas.openxmlformats.org/officeDocument/2006/relationships/hyperlink" Target="https://podminky.urs.cz/item/CS_URS_2025_01/781111011" TargetMode="External"/><Relationship Id="rId7" Type="http://schemas.openxmlformats.org/officeDocument/2006/relationships/hyperlink" Target="https://podminky.urs.cz/item/CS_URS_2025_01/965049111" TargetMode="External"/><Relationship Id="rId12" Type="http://schemas.openxmlformats.org/officeDocument/2006/relationships/hyperlink" Target="https://podminky.urs.cz/item/CS_URS_2025_01/997013509" TargetMode="External"/><Relationship Id="rId17" Type="http://schemas.openxmlformats.org/officeDocument/2006/relationships/hyperlink" Target="https://podminky.urs.cz/item/CS_URS_2025_01/771121011" TargetMode="External"/><Relationship Id="rId25" Type="http://schemas.openxmlformats.org/officeDocument/2006/relationships/hyperlink" Target="https://podminky.urs.cz/item/CS_URS_2025_01/781492151" TargetMode="External"/><Relationship Id="rId2" Type="http://schemas.openxmlformats.org/officeDocument/2006/relationships/hyperlink" Target="https://podminky.urs.cz/item/CS_URS_2025_01/612325419" TargetMode="External"/><Relationship Id="rId16" Type="http://schemas.openxmlformats.org/officeDocument/2006/relationships/hyperlink" Target="https://podminky.urs.cz/item/CS_URS_2025_01/771111011" TargetMode="External"/><Relationship Id="rId20" Type="http://schemas.openxmlformats.org/officeDocument/2006/relationships/hyperlink" Target="https://podminky.urs.cz/item/CS_URS_2025_01/998771112" TargetMode="External"/><Relationship Id="rId29" Type="http://schemas.openxmlformats.org/officeDocument/2006/relationships/hyperlink" Target="https://podminky.urs.cz/item/CS_URS_2025_01/784211101" TargetMode="External"/><Relationship Id="rId1" Type="http://schemas.openxmlformats.org/officeDocument/2006/relationships/hyperlink" Target="https://podminky.urs.cz/item/CS_URS_2025_01/612135001" TargetMode="External"/><Relationship Id="rId6" Type="http://schemas.openxmlformats.org/officeDocument/2006/relationships/hyperlink" Target="https://podminky.urs.cz/item/CS_URS_2025_01/965042221" TargetMode="External"/><Relationship Id="rId11" Type="http://schemas.openxmlformats.org/officeDocument/2006/relationships/hyperlink" Target="https://podminky.urs.cz/item/CS_URS_2025_01/997013501" TargetMode="External"/><Relationship Id="rId24" Type="http://schemas.openxmlformats.org/officeDocument/2006/relationships/hyperlink" Target="https://podminky.urs.cz/item/CS_URS_2025_01/781472219" TargetMode="External"/><Relationship Id="rId5" Type="http://schemas.openxmlformats.org/officeDocument/2006/relationships/hyperlink" Target="https://podminky.urs.cz/item/CS_URS_2025_01/952901111" TargetMode="External"/><Relationship Id="rId15" Type="http://schemas.openxmlformats.org/officeDocument/2006/relationships/hyperlink" Target="https://podminky.urs.cz/item/CS_URS_2025_01/998011009" TargetMode="External"/><Relationship Id="rId23" Type="http://schemas.openxmlformats.org/officeDocument/2006/relationships/hyperlink" Target="https://podminky.urs.cz/item/CS_URS_2025_01/781151031" TargetMode="External"/><Relationship Id="rId28" Type="http://schemas.openxmlformats.org/officeDocument/2006/relationships/hyperlink" Target="https://podminky.urs.cz/item/CS_URS_2025_01/784181101" TargetMode="External"/><Relationship Id="rId10" Type="http://schemas.openxmlformats.org/officeDocument/2006/relationships/hyperlink" Target="https://podminky.urs.cz/item/CS_URS_2025_01/997013153" TargetMode="External"/><Relationship Id="rId19" Type="http://schemas.openxmlformats.org/officeDocument/2006/relationships/hyperlink" Target="https://podminky.urs.cz/item/CS_URS_2025_01/771574415" TargetMode="External"/><Relationship Id="rId4" Type="http://schemas.openxmlformats.org/officeDocument/2006/relationships/hyperlink" Target="https://podminky.urs.cz/item/CS_URS_2025_01/949101111" TargetMode="External"/><Relationship Id="rId9" Type="http://schemas.openxmlformats.org/officeDocument/2006/relationships/hyperlink" Target="https://podminky.urs.cz/item/CS_URS_2025_01/978059541" TargetMode="External"/><Relationship Id="rId14" Type="http://schemas.openxmlformats.org/officeDocument/2006/relationships/hyperlink" Target="https://podminky.urs.cz/item/CS_URS_2025_01/997013871" TargetMode="External"/><Relationship Id="rId22" Type="http://schemas.openxmlformats.org/officeDocument/2006/relationships/hyperlink" Target="https://podminky.urs.cz/item/CS_URS_2025_01/781121011" TargetMode="External"/><Relationship Id="rId27" Type="http://schemas.openxmlformats.org/officeDocument/2006/relationships/hyperlink" Target="https://podminky.urs.cz/item/CS_URS_2025_01/784121001" TargetMode="External"/><Relationship Id="rId30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>
      <selection activeCell="H2" sqref="H2"/>
    </sheetView>
  </sheetViews>
  <sheetFormatPr defaultColWidth="9.33203125"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249" t="s">
        <v>0</v>
      </c>
      <c r="AZ1" s="249" t="s">
        <v>1</v>
      </c>
      <c r="BA1" s="249" t="s">
        <v>2</v>
      </c>
      <c r="BB1" s="249" t="s">
        <v>3</v>
      </c>
      <c r="BT1" s="249" t="s">
        <v>4</v>
      </c>
      <c r="BU1" s="249" t="s">
        <v>4</v>
      </c>
      <c r="BV1" s="249" t="s">
        <v>5</v>
      </c>
    </row>
    <row r="2" spans="1:74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4" t="s">
        <v>6</v>
      </c>
      <c r="BT2" s="4" t="s">
        <v>7</v>
      </c>
    </row>
    <row r="3" spans="1:74" ht="6.95" customHeigh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6</v>
      </c>
      <c r="BT3" s="4" t="s">
        <v>8</v>
      </c>
    </row>
    <row r="4" spans="1:74" ht="24.95" customHeight="1">
      <c r="B4" s="7"/>
      <c r="D4" s="8" t="s">
        <v>9</v>
      </c>
      <c r="AR4" s="7"/>
      <c r="AS4" s="250" t="s">
        <v>10</v>
      </c>
      <c r="BE4" s="251" t="s">
        <v>11</v>
      </c>
      <c r="BS4" s="4" t="s">
        <v>12</v>
      </c>
    </row>
    <row r="5" spans="1:74" ht="12" customHeight="1">
      <c r="B5" s="7"/>
      <c r="D5" s="9" t="s">
        <v>13</v>
      </c>
      <c r="K5" s="285" t="s">
        <v>14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R5" s="7"/>
      <c r="BE5" s="282" t="s">
        <v>15</v>
      </c>
      <c r="BS5" s="4" t="s">
        <v>6</v>
      </c>
    </row>
    <row r="6" spans="1:74" ht="36.950000000000003" customHeight="1">
      <c r="B6" s="7"/>
      <c r="D6" s="11" t="s">
        <v>16</v>
      </c>
      <c r="K6" s="287" t="s">
        <v>17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R6" s="7"/>
      <c r="BE6" s="283"/>
      <c r="BS6" s="4" t="s">
        <v>6</v>
      </c>
    </row>
    <row r="7" spans="1:74" ht="12" customHeight="1">
      <c r="B7" s="7"/>
      <c r="D7" s="12" t="s">
        <v>18</v>
      </c>
      <c r="K7" s="10" t="s">
        <v>19</v>
      </c>
      <c r="AK7" s="12" t="s">
        <v>20</v>
      </c>
      <c r="AN7" s="10" t="s">
        <v>21</v>
      </c>
      <c r="AR7" s="7"/>
      <c r="BE7" s="283"/>
      <c r="BS7" s="4" t="s">
        <v>6</v>
      </c>
    </row>
    <row r="8" spans="1:74" ht="12" customHeight="1">
      <c r="B8" s="7"/>
      <c r="D8" s="12" t="s">
        <v>22</v>
      </c>
      <c r="K8" s="10" t="s">
        <v>23</v>
      </c>
      <c r="AK8" s="12" t="s">
        <v>24</v>
      </c>
      <c r="AN8" s="13" t="s">
        <v>25</v>
      </c>
      <c r="AR8" s="7"/>
      <c r="BE8" s="283"/>
      <c r="BS8" s="4" t="s">
        <v>6</v>
      </c>
    </row>
    <row r="9" spans="1:74" ht="14.45" customHeight="1">
      <c r="B9" s="7"/>
      <c r="AR9" s="7"/>
      <c r="BE9" s="283"/>
      <c r="BS9" s="4" t="s">
        <v>6</v>
      </c>
    </row>
    <row r="10" spans="1:74" ht="12" customHeight="1">
      <c r="B10" s="7"/>
      <c r="D10" s="12" t="s">
        <v>26</v>
      </c>
      <c r="AK10" s="12" t="s">
        <v>27</v>
      </c>
      <c r="AN10" s="10" t="s">
        <v>21</v>
      </c>
      <c r="AR10" s="7"/>
      <c r="BE10" s="283"/>
      <c r="BS10" s="4" t="s">
        <v>6</v>
      </c>
    </row>
    <row r="11" spans="1:74" ht="18.399999999999999" customHeight="1">
      <c r="B11" s="7"/>
      <c r="E11" s="10" t="s">
        <v>28</v>
      </c>
      <c r="AK11" s="12" t="s">
        <v>29</v>
      </c>
      <c r="AN11" s="10" t="s">
        <v>21</v>
      </c>
      <c r="AR11" s="7"/>
      <c r="BE11" s="283"/>
      <c r="BS11" s="4" t="s">
        <v>6</v>
      </c>
    </row>
    <row r="12" spans="1:74" ht="6.95" customHeight="1">
      <c r="B12" s="7"/>
      <c r="AR12" s="7"/>
      <c r="BE12" s="283"/>
      <c r="BS12" s="4" t="s">
        <v>6</v>
      </c>
    </row>
    <row r="13" spans="1:74" ht="12" customHeight="1">
      <c r="B13" s="7"/>
      <c r="D13" s="12" t="s">
        <v>30</v>
      </c>
      <c r="AK13" s="12" t="s">
        <v>27</v>
      </c>
      <c r="AN13" s="14" t="s">
        <v>31</v>
      </c>
      <c r="AR13" s="7"/>
      <c r="BE13" s="283"/>
      <c r="BS13" s="4" t="s">
        <v>6</v>
      </c>
    </row>
    <row r="14" spans="1:74" ht="12.75">
      <c r="B14" s="7"/>
      <c r="E14" s="288" t="s">
        <v>31</v>
      </c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12" t="s">
        <v>29</v>
      </c>
      <c r="AN14" s="14" t="s">
        <v>31</v>
      </c>
      <c r="AR14" s="7"/>
      <c r="BE14" s="283"/>
      <c r="BS14" s="4" t="s">
        <v>6</v>
      </c>
    </row>
    <row r="15" spans="1:74" ht="6.95" customHeight="1">
      <c r="B15" s="7"/>
      <c r="AR15" s="7"/>
      <c r="BE15" s="283"/>
      <c r="BS15" s="4" t="s">
        <v>4</v>
      </c>
    </row>
    <row r="16" spans="1:74" ht="12" customHeight="1">
      <c r="B16" s="7"/>
      <c r="D16" s="12" t="s">
        <v>32</v>
      </c>
      <c r="AK16" s="12" t="s">
        <v>27</v>
      </c>
      <c r="AN16" s="10" t="s">
        <v>21</v>
      </c>
      <c r="AR16" s="7"/>
      <c r="BE16" s="283"/>
      <c r="BS16" s="4" t="s">
        <v>4</v>
      </c>
    </row>
    <row r="17" spans="2:71" ht="18.399999999999999" customHeight="1">
      <c r="B17" s="7"/>
      <c r="E17" s="10" t="s">
        <v>33</v>
      </c>
      <c r="AK17" s="12" t="s">
        <v>29</v>
      </c>
      <c r="AN17" s="10" t="s">
        <v>21</v>
      </c>
      <c r="AR17" s="7"/>
      <c r="BE17" s="283"/>
      <c r="BS17" s="4" t="s">
        <v>34</v>
      </c>
    </row>
    <row r="18" spans="2:71" ht="6.95" customHeight="1">
      <c r="B18" s="7"/>
      <c r="AR18" s="7"/>
      <c r="BE18" s="283"/>
      <c r="BS18" s="4" t="s">
        <v>6</v>
      </c>
    </row>
    <row r="19" spans="2:71" ht="12" customHeight="1">
      <c r="B19" s="7"/>
      <c r="D19" s="12" t="s">
        <v>35</v>
      </c>
      <c r="AK19" s="12" t="s">
        <v>27</v>
      </c>
      <c r="AN19" s="10" t="s">
        <v>21</v>
      </c>
      <c r="AR19" s="7"/>
      <c r="BE19" s="283"/>
      <c r="BS19" s="4" t="s">
        <v>6</v>
      </c>
    </row>
    <row r="20" spans="2:71" ht="18.399999999999999" customHeight="1">
      <c r="B20" s="7"/>
      <c r="E20" s="10" t="s">
        <v>36</v>
      </c>
      <c r="AK20" s="12" t="s">
        <v>29</v>
      </c>
      <c r="AN20" s="10" t="s">
        <v>21</v>
      </c>
      <c r="AR20" s="7"/>
      <c r="BE20" s="283"/>
      <c r="BS20" s="4" t="s">
        <v>4</v>
      </c>
    </row>
    <row r="21" spans="2:71" ht="6.95" customHeight="1">
      <c r="B21" s="7"/>
      <c r="AR21" s="7"/>
      <c r="BE21" s="283"/>
    </row>
    <row r="22" spans="2:71" ht="12" customHeight="1">
      <c r="B22" s="7"/>
      <c r="D22" s="12" t="s">
        <v>37</v>
      </c>
      <c r="AR22" s="7"/>
      <c r="BE22" s="283"/>
    </row>
    <row r="23" spans="2:71" ht="47.25" customHeight="1">
      <c r="B23" s="7"/>
      <c r="E23" s="290" t="s">
        <v>38</v>
      </c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R23" s="7"/>
      <c r="BE23" s="283"/>
    </row>
    <row r="24" spans="2:71" ht="6.95" customHeight="1">
      <c r="B24" s="7"/>
      <c r="AR24" s="7"/>
      <c r="BE24" s="283"/>
    </row>
    <row r="25" spans="2:71" ht="6.95" customHeight="1">
      <c r="B25" s="7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R25" s="7"/>
      <c r="BE25" s="283"/>
    </row>
    <row r="26" spans="2:71" s="1" customFormat="1" ht="25.9" customHeight="1">
      <c r="B26" s="17"/>
      <c r="D26" s="18" t="s">
        <v>39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291">
        <f>ROUND(AG54,2)</f>
        <v>0</v>
      </c>
      <c r="AL26" s="292"/>
      <c r="AM26" s="292"/>
      <c r="AN26" s="292"/>
      <c r="AO26" s="292"/>
      <c r="AR26" s="17"/>
      <c r="BE26" s="283"/>
    </row>
    <row r="27" spans="2:71" s="1" customFormat="1" ht="6.95" customHeight="1">
      <c r="B27" s="17"/>
      <c r="AR27" s="17"/>
      <c r="BE27" s="283"/>
    </row>
    <row r="28" spans="2:71" s="1" customFormat="1" ht="12.75">
      <c r="B28" s="17"/>
      <c r="L28" s="293" t="s">
        <v>40</v>
      </c>
      <c r="M28" s="293"/>
      <c r="N28" s="293"/>
      <c r="O28" s="293"/>
      <c r="P28" s="293"/>
      <c r="W28" s="293" t="s">
        <v>41</v>
      </c>
      <c r="X28" s="293"/>
      <c r="Y28" s="293"/>
      <c r="Z28" s="293"/>
      <c r="AA28" s="293"/>
      <c r="AB28" s="293"/>
      <c r="AC28" s="293"/>
      <c r="AD28" s="293"/>
      <c r="AE28" s="293"/>
      <c r="AK28" s="293" t="s">
        <v>42</v>
      </c>
      <c r="AL28" s="293"/>
      <c r="AM28" s="293"/>
      <c r="AN28" s="293"/>
      <c r="AO28" s="293"/>
      <c r="AR28" s="17"/>
      <c r="BE28" s="283"/>
    </row>
    <row r="29" spans="2:71" s="22" customFormat="1" ht="14.45" customHeight="1">
      <c r="B29" s="21"/>
      <c r="D29" s="12" t="s">
        <v>43</v>
      </c>
      <c r="F29" s="12" t="s">
        <v>44</v>
      </c>
      <c r="L29" s="281">
        <v>0.21</v>
      </c>
      <c r="M29" s="280"/>
      <c r="N29" s="280"/>
      <c r="O29" s="280"/>
      <c r="P29" s="280"/>
      <c r="W29" s="279">
        <f>ROUND(AZ54, 2)</f>
        <v>0</v>
      </c>
      <c r="X29" s="280"/>
      <c r="Y29" s="280"/>
      <c r="Z29" s="280"/>
      <c r="AA29" s="280"/>
      <c r="AB29" s="280"/>
      <c r="AC29" s="280"/>
      <c r="AD29" s="280"/>
      <c r="AE29" s="280"/>
      <c r="AK29" s="279">
        <f>ROUND(AV54, 2)</f>
        <v>0</v>
      </c>
      <c r="AL29" s="280"/>
      <c r="AM29" s="280"/>
      <c r="AN29" s="280"/>
      <c r="AO29" s="280"/>
      <c r="AR29" s="21"/>
      <c r="BE29" s="284"/>
    </row>
    <row r="30" spans="2:71" s="22" customFormat="1" ht="14.45" customHeight="1">
      <c r="B30" s="21"/>
      <c r="F30" s="12" t="s">
        <v>45</v>
      </c>
      <c r="L30" s="281">
        <v>0.12</v>
      </c>
      <c r="M30" s="280"/>
      <c r="N30" s="280"/>
      <c r="O30" s="280"/>
      <c r="P30" s="280"/>
      <c r="W30" s="279">
        <f>ROUND(BA54, 2)</f>
        <v>0</v>
      </c>
      <c r="X30" s="280"/>
      <c r="Y30" s="280"/>
      <c r="Z30" s="280"/>
      <c r="AA30" s="280"/>
      <c r="AB30" s="280"/>
      <c r="AC30" s="280"/>
      <c r="AD30" s="280"/>
      <c r="AE30" s="280"/>
      <c r="AK30" s="279">
        <f>ROUND(AW54, 2)</f>
        <v>0</v>
      </c>
      <c r="AL30" s="280"/>
      <c r="AM30" s="280"/>
      <c r="AN30" s="280"/>
      <c r="AO30" s="280"/>
      <c r="AR30" s="21"/>
      <c r="BE30" s="284"/>
    </row>
    <row r="31" spans="2:71" s="22" customFormat="1" ht="14.45" hidden="1" customHeight="1">
      <c r="B31" s="21"/>
      <c r="F31" s="12" t="s">
        <v>46</v>
      </c>
      <c r="L31" s="281">
        <v>0.21</v>
      </c>
      <c r="M31" s="280"/>
      <c r="N31" s="280"/>
      <c r="O31" s="280"/>
      <c r="P31" s="280"/>
      <c r="W31" s="279">
        <f>ROUND(BB54, 2)</f>
        <v>0</v>
      </c>
      <c r="X31" s="280"/>
      <c r="Y31" s="280"/>
      <c r="Z31" s="280"/>
      <c r="AA31" s="280"/>
      <c r="AB31" s="280"/>
      <c r="AC31" s="280"/>
      <c r="AD31" s="280"/>
      <c r="AE31" s="280"/>
      <c r="AK31" s="279">
        <v>0</v>
      </c>
      <c r="AL31" s="280"/>
      <c r="AM31" s="280"/>
      <c r="AN31" s="280"/>
      <c r="AO31" s="280"/>
      <c r="AR31" s="21"/>
      <c r="BE31" s="284"/>
    </row>
    <row r="32" spans="2:71" s="22" customFormat="1" ht="14.45" hidden="1" customHeight="1">
      <c r="B32" s="21"/>
      <c r="F32" s="12" t="s">
        <v>47</v>
      </c>
      <c r="L32" s="281">
        <v>0.12</v>
      </c>
      <c r="M32" s="280"/>
      <c r="N32" s="280"/>
      <c r="O32" s="280"/>
      <c r="P32" s="280"/>
      <c r="W32" s="279">
        <f>ROUND(BC54, 2)</f>
        <v>0</v>
      </c>
      <c r="X32" s="280"/>
      <c r="Y32" s="280"/>
      <c r="Z32" s="280"/>
      <c r="AA32" s="280"/>
      <c r="AB32" s="280"/>
      <c r="AC32" s="280"/>
      <c r="AD32" s="280"/>
      <c r="AE32" s="280"/>
      <c r="AK32" s="279">
        <v>0</v>
      </c>
      <c r="AL32" s="280"/>
      <c r="AM32" s="280"/>
      <c r="AN32" s="280"/>
      <c r="AO32" s="280"/>
      <c r="AR32" s="21"/>
      <c r="BE32" s="284"/>
    </row>
    <row r="33" spans="2:44" s="22" customFormat="1" ht="14.45" hidden="1" customHeight="1">
      <c r="B33" s="21"/>
      <c r="F33" s="12" t="s">
        <v>48</v>
      </c>
      <c r="L33" s="281">
        <v>0</v>
      </c>
      <c r="M33" s="280"/>
      <c r="N33" s="280"/>
      <c r="O33" s="280"/>
      <c r="P33" s="280"/>
      <c r="W33" s="279">
        <f>ROUND(BD54, 2)</f>
        <v>0</v>
      </c>
      <c r="X33" s="280"/>
      <c r="Y33" s="280"/>
      <c r="Z33" s="280"/>
      <c r="AA33" s="280"/>
      <c r="AB33" s="280"/>
      <c r="AC33" s="280"/>
      <c r="AD33" s="280"/>
      <c r="AE33" s="280"/>
      <c r="AK33" s="279">
        <v>0</v>
      </c>
      <c r="AL33" s="280"/>
      <c r="AM33" s="280"/>
      <c r="AN33" s="280"/>
      <c r="AO33" s="280"/>
      <c r="AR33" s="21"/>
    </row>
    <row r="34" spans="2:44" s="1" customFormat="1" ht="6.95" customHeight="1">
      <c r="B34" s="17"/>
      <c r="AR34" s="17"/>
    </row>
    <row r="35" spans="2:44" s="1" customFormat="1" ht="25.9" customHeight="1">
      <c r="B35" s="17"/>
      <c r="C35" s="23"/>
      <c r="D35" s="24" t="s">
        <v>49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50</v>
      </c>
      <c r="U35" s="25"/>
      <c r="V35" s="25"/>
      <c r="W35" s="25"/>
      <c r="X35" s="312" t="s">
        <v>51</v>
      </c>
      <c r="Y35" s="313"/>
      <c r="Z35" s="313"/>
      <c r="AA35" s="313"/>
      <c r="AB35" s="313"/>
      <c r="AC35" s="25"/>
      <c r="AD35" s="25"/>
      <c r="AE35" s="25"/>
      <c r="AF35" s="25"/>
      <c r="AG35" s="25"/>
      <c r="AH35" s="25"/>
      <c r="AI35" s="25"/>
      <c r="AJ35" s="25"/>
      <c r="AK35" s="314">
        <f>SUM(AK26:AK33)</f>
        <v>0</v>
      </c>
      <c r="AL35" s="313"/>
      <c r="AM35" s="313"/>
      <c r="AN35" s="313"/>
      <c r="AO35" s="315"/>
      <c r="AP35" s="23"/>
      <c r="AQ35" s="23"/>
      <c r="AR35" s="17"/>
    </row>
    <row r="36" spans="2:44" s="1" customFormat="1" ht="6.95" customHeight="1">
      <c r="B36" s="17"/>
      <c r="AR36" s="17"/>
    </row>
    <row r="37" spans="2:44" s="1" customFormat="1" ht="6.95" customHeight="1"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17"/>
    </row>
    <row r="41" spans="2:44" s="1" customFormat="1" ht="6.95" customHeight="1"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17"/>
    </row>
    <row r="42" spans="2:44" s="1" customFormat="1" ht="24.95" customHeight="1">
      <c r="B42" s="17"/>
      <c r="C42" s="8" t="s">
        <v>52</v>
      </c>
      <c r="AR42" s="17"/>
    </row>
    <row r="43" spans="2:44" s="1" customFormat="1" ht="6.95" customHeight="1">
      <c r="B43" s="17"/>
      <c r="AR43" s="17"/>
    </row>
    <row r="44" spans="2:44" s="32" customFormat="1" ht="12" customHeight="1">
      <c r="B44" s="31"/>
      <c r="C44" s="12" t="s">
        <v>13</v>
      </c>
      <c r="L44" s="32" t="str">
        <f>K5</f>
        <v>25-03_5021-P</v>
      </c>
      <c r="AR44" s="31"/>
    </row>
    <row r="45" spans="2:44" s="35" customFormat="1" ht="36.950000000000003" customHeight="1">
      <c r="B45" s="33"/>
      <c r="C45" s="34" t="s">
        <v>16</v>
      </c>
      <c r="L45" s="303" t="str">
        <f>K6</f>
        <v>Stavební úpravy toalety - Budova F2 (3.NP)</v>
      </c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  <c r="AA45" s="304"/>
      <c r="AB45" s="304"/>
      <c r="AC45" s="304"/>
      <c r="AD45" s="304"/>
      <c r="AE45" s="304"/>
      <c r="AF45" s="304"/>
      <c r="AG45" s="304"/>
      <c r="AH45" s="304"/>
      <c r="AI45" s="304"/>
      <c r="AJ45" s="304"/>
      <c r="AK45" s="304"/>
      <c r="AL45" s="304"/>
      <c r="AM45" s="304"/>
      <c r="AN45" s="304"/>
      <c r="AO45" s="304"/>
      <c r="AR45" s="33"/>
    </row>
    <row r="46" spans="2:44" s="1" customFormat="1" ht="6.95" customHeight="1">
      <c r="B46" s="17"/>
      <c r="AR46" s="17"/>
    </row>
    <row r="47" spans="2:44" s="1" customFormat="1" ht="12" customHeight="1">
      <c r="B47" s="17"/>
      <c r="C47" s="12" t="s">
        <v>22</v>
      </c>
      <c r="L47" s="36" t="str">
        <f>IF(K8="","",K8)</f>
        <v>TUL Liberec</v>
      </c>
      <c r="AI47" s="12" t="s">
        <v>24</v>
      </c>
      <c r="AM47" s="305" t="str">
        <f>IF(AN8= "","",AN8)</f>
        <v>30. 3. 2025</v>
      </c>
      <c r="AN47" s="305"/>
      <c r="AR47" s="17"/>
    </row>
    <row r="48" spans="2:44" s="1" customFormat="1" ht="6.95" customHeight="1">
      <c r="B48" s="17"/>
      <c r="AR48" s="17"/>
    </row>
    <row r="49" spans="1:91" s="1" customFormat="1" ht="15.2" customHeight="1">
      <c r="B49" s="17"/>
      <c r="C49" s="12" t="s">
        <v>26</v>
      </c>
      <c r="L49" s="32" t="str">
        <f>IF(E11= "","",E11)</f>
        <v xml:space="preserve">TUL Liberec 17.listopadu 590/14 Liberec 15 </v>
      </c>
      <c r="AI49" s="12" t="s">
        <v>32</v>
      </c>
      <c r="AM49" s="306" t="str">
        <f>IF(E17="","",E17)</f>
        <v>Ing. Jana Košťálová</v>
      </c>
      <c r="AN49" s="307"/>
      <c r="AO49" s="307"/>
      <c r="AP49" s="307"/>
      <c r="AR49" s="17"/>
      <c r="AS49" s="308" t="s">
        <v>53</v>
      </c>
      <c r="AT49" s="309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5.2" customHeight="1">
      <c r="B50" s="17"/>
      <c r="C50" s="12" t="s">
        <v>30</v>
      </c>
      <c r="L50" s="32" t="str">
        <f>IF(E14= "Vyplň údaj","",E14)</f>
        <v/>
      </c>
      <c r="AI50" s="12" t="s">
        <v>35</v>
      </c>
      <c r="AM50" s="306" t="str">
        <f>IF(E20="","",E20)</f>
        <v>Propos Liberec s.r.o.</v>
      </c>
      <c r="AN50" s="307"/>
      <c r="AO50" s="307"/>
      <c r="AP50" s="307"/>
      <c r="AR50" s="17"/>
      <c r="AS50" s="310"/>
      <c r="AT50" s="311"/>
      <c r="BD50" s="38"/>
    </row>
    <row r="51" spans="1:91" s="1" customFormat="1" ht="10.9" customHeight="1">
      <c r="B51" s="17"/>
      <c r="AR51" s="17"/>
      <c r="AS51" s="310"/>
      <c r="AT51" s="311"/>
      <c r="BD51" s="38"/>
    </row>
    <row r="52" spans="1:91" s="1" customFormat="1" ht="29.25" customHeight="1">
      <c r="B52" s="17"/>
      <c r="C52" s="299" t="s">
        <v>54</v>
      </c>
      <c r="D52" s="300"/>
      <c r="E52" s="300"/>
      <c r="F52" s="300"/>
      <c r="G52" s="300"/>
      <c r="H52" s="39"/>
      <c r="I52" s="301" t="s">
        <v>55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2" t="s">
        <v>56</v>
      </c>
      <c r="AH52" s="300"/>
      <c r="AI52" s="300"/>
      <c r="AJ52" s="300"/>
      <c r="AK52" s="300"/>
      <c r="AL52" s="300"/>
      <c r="AM52" s="300"/>
      <c r="AN52" s="301" t="s">
        <v>57</v>
      </c>
      <c r="AO52" s="300"/>
      <c r="AP52" s="300"/>
      <c r="AQ52" s="40" t="s">
        <v>58</v>
      </c>
      <c r="AR52" s="17"/>
      <c r="AS52" s="41" t="s">
        <v>59</v>
      </c>
      <c r="AT52" s="42" t="s">
        <v>60</v>
      </c>
      <c r="AU52" s="42" t="s">
        <v>61</v>
      </c>
      <c r="AV52" s="42" t="s">
        <v>62</v>
      </c>
      <c r="AW52" s="42" t="s">
        <v>63</v>
      </c>
      <c r="AX52" s="42" t="s">
        <v>64</v>
      </c>
      <c r="AY52" s="42" t="s">
        <v>65</v>
      </c>
      <c r="AZ52" s="42" t="s">
        <v>66</v>
      </c>
      <c r="BA52" s="42" t="s">
        <v>67</v>
      </c>
      <c r="BB52" s="42" t="s">
        <v>68</v>
      </c>
      <c r="BC52" s="42" t="s">
        <v>69</v>
      </c>
      <c r="BD52" s="43" t="s">
        <v>70</v>
      </c>
    </row>
    <row r="53" spans="1:91" s="1" customFormat="1" ht="10.9" customHeight="1">
      <c r="B53" s="17"/>
      <c r="AR53" s="17"/>
      <c r="AS53" s="4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252" customFormat="1" ht="32.450000000000003" customHeight="1">
      <c r="B54" s="47"/>
      <c r="C54" s="48" t="s">
        <v>71</v>
      </c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297">
        <f>ROUND(AG55,2)</f>
        <v>0</v>
      </c>
      <c r="AH54" s="297"/>
      <c r="AI54" s="297"/>
      <c r="AJ54" s="297"/>
      <c r="AK54" s="297"/>
      <c r="AL54" s="297"/>
      <c r="AM54" s="297"/>
      <c r="AN54" s="298">
        <f>SUM(AG54,AT54)</f>
        <v>0</v>
      </c>
      <c r="AO54" s="298"/>
      <c r="AP54" s="298"/>
      <c r="AQ54" s="51" t="s">
        <v>21</v>
      </c>
      <c r="AR54" s="47"/>
      <c r="AS54" s="52">
        <f>ROUND(AS55,2)</f>
        <v>0</v>
      </c>
      <c r="AT54" s="53">
        <f>ROUND(SUM(AV54:AW54),2)</f>
        <v>0</v>
      </c>
      <c r="AU54" s="54">
        <f>ROUND(AU55,5)</f>
        <v>0</v>
      </c>
      <c r="AV54" s="53">
        <f>ROUND(AZ54*L29,2)</f>
        <v>0</v>
      </c>
      <c r="AW54" s="53">
        <f>ROUND(BA54*L30,2)</f>
        <v>0</v>
      </c>
      <c r="AX54" s="53">
        <f>ROUND(BB54*L29,2)</f>
        <v>0</v>
      </c>
      <c r="AY54" s="53">
        <f>ROUND(BC54*L30,2)</f>
        <v>0</v>
      </c>
      <c r="AZ54" s="53">
        <f>ROUND(AZ55,2)</f>
        <v>0</v>
      </c>
      <c r="BA54" s="53">
        <f>ROUND(BA55,2)</f>
        <v>0</v>
      </c>
      <c r="BB54" s="53">
        <f>ROUND(BB55,2)</f>
        <v>0</v>
      </c>
      <c r="BC54" s="53">
        <f>ROUND(BC55,2)</f>
        <v>0</v>
      </c>
      <c r="BD54" s="55">
        <f>ROUND(BD55,2)</f>
        <v>0</v>
      </c>
      <c r="BS54" s="253" t="s">
        <v>72</v>
      </c>
      <c r="BT54" s="253" t="s">
        <v>73</v>
      </c>
      <c r="BU54" s="254" t="s">
        <v>74</v>
      </c>
      <c r="BV54" s="253" t="s">
        <v>75</v>
      </c>
      <c r="BW54" s="253" t="s">
        <v>5</v>
      </c>
      <c r="BX54" s="253" t="s">
        <v>76</v>
      </c>
      <c r="CL54" s="253" t="s">
        <v>19</v>
      </c>
    </row>
    <row r="55" spans="1:91" s="256" customFormat="1" ht="24.75" customHeight="1">
      <c r="A55" s="255" t="s">
        <v>77</v>
      </c>
      <c r="B55" s="56"/>
      <c r="C55" s="57"/>
      <c r="D55" s="296" t="s">
        <v>78</v>
      </c>
      <c r="E55" s="296"/>
      <c r="F55" s="296"/>
      <c r="G55" s="296"/>
      <c r="H55" s="296"/>
      <c r="I55" s="58"/>
      <c r="J55" s="296" t="s">
        <v>17</v>
      </c>
      <c r="K55" s="296"/>
      <c r="L55" s="296"/>
      <c r="M55" s="296"/>
      <c r="N55" s="296"/>
      <c r="O55" s="296"/>
      <c r="P55" s="296"/>
      <c r="Q55" s="296"/>
      <c r="R55" s="296"/>
      <c r="S55" s="296"/>
      <c r="T55" s="296"/>
      <c r="U55" s="296"/>
      <c r="V55" s="296"/>
      <c r="W55" s="296"/>
      <c r="X55" s="296"/>
      <c r="Y55" s="296"/>
      <c r="Z55" s="296"/>
      <c r="AA55" s="296"/>
      <c r="AB55" s="296"/>
      <c r="AC55" s="296"/>
      <c r="AD55" s="296"/>
      <c r="AE55" s="296"/>
      <c r="AF55" s="296"/>
      <c r="AG55" s="294">
        <f>'01 - Stavební úpravy toal...'!J30</f>
        <v>0</v>
      </c>
      <c r="AH55" s="295"/>
      <c r="AI55" s="295"/>
      <c r="AJ55" s="295"/>
      <c r="AK55" s="295"/>
      <c r="AL55" s="295"/>
      <c r="AM55" s="295"/>
      <c r="AN55" s="294">
        <f>SUM(AG55,AT55)</f>
        <v>0</v>
      </c>
      <c r="AO55" s="295"/>
      <c r="AP55" s="295"/>
      <c r="AQ55" s="59" t="s">
        <v>79</v>
      </c>
      <c r="AR55" s="56"/>
      <c r="AS55" s="60">
        <v>0</v>
      </c>
      <c r="AT55" s="61">
        <f>ROUND(SUM(AV55:AW55),2)</f>
        <v>0</v>
      </c>
      <c r="AU55" s="62">
        <f>'01 - Stavební úpravy toal...'!P93</f>
        <v>0</v>
      </c>
      <c r="AV55" s="61">
        <f>'01 - Stavební úpravy toal...'!J33</f>
        <v>0</v>
      </c>
      <c r="AW55" s="61">
        <f>'01 - Stavební úpravy toal...'!J34</f>
        <v>0</v>
      </c>
      <c r="AX55" s="61">
        <f>'01 - Stavební úpravy toal...'!J35</f>
        <v>0</v>
      </c>
      <c r="AY55" s="61">
        <f>'01 - Stavební úpravy toal...'!J36</f>
        <v>0</v>
      </c>
      <c r="AZ55" s="61">
        <f>'01 - Stavební úpravy toal...'!F33</f>
        <v>0</v>
      </c>
      <c r="BA55" s="61">
        <f>'01 - Stavební úpravy toal...'!F34</f>
        <v>0</v>
      </c>
      <c r="BB55" s="61">
        <f>'01 - Stavební úpravy toal...'!F35</f>
        <v>0</v>
      </c>
      <c r="BC55" s="61">
        <f>'01 - Stavební úpravy toal...'!F36</f>
        <v>0</v>
      </c>
      <c r="BD55" s="63">
        <f>'01 - Stavební úpravy toal...'!F37</f>
        <v>0</v>
      </c>
      <c r="BT55" s="257" t="s">
        <v>80</v>
      </c>
      <c r="BV55" s="257" t="s">
        <v>75</v>
      </c>
      <c r="BW55" s="257" t="s">
        <v>81</v>
      </c>
      <c r="BX55" s="257" t="s">
        <v>5</v>
      </c>
      <c r="CL55" s="257" t="s">
        <v>21</v>
      </c>
      <c r="CM55" s="257" t="s">
        <v>82</v>
      </c>
    </row>
    <row r="56" spans="1:91" s="1" customFormat="1" ht="30" customHeight="1">
      <c r="B56" s="17"/>
      <c r="AR56" s="17"/>
    </row>
    <row r="57" spans="1:91" s="1" customFormat="1" ht="6.95" customHeight="1">
      <c r="B57" s="27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17"/>
    </row>
  </sheetData>
  <sheetProtection algorithmName="SHA-512" hashValue="WprE1N6rKa6A8uZu2H3iI8aoR0NcEbt9llykRnL3kJEvBSDqbFJB+pB058RZvmd0hUe+CyqyL3IupnAH0bQQJQ==" saltValue="NafDY1nsBHiGiXLh0sJDrA==" spinCount="100000" sheet="1" objects="1" scenarios="1"/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01 - Stavební úpravy toa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8"/>
  <sheetViews>
    <sheetView showGridLines="0" tabSelected="1" topLeftCell="A174" workbookViewId="0">
      <selection activeCell="X195" sqref="X195"/>
    </sheetView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4" t="s">
        <v>81</v>
      </c>
      <c r="AZ2" s="258" t="s">
        <v>83</v>
      </c>
      <c r="BA2" s="258" t="s">
        <v>21</v>
      </c>
      <c r="BB2" s="258" t="s">
        <v>21</v>
      </c>
      <c r="BC2" s="258" t="s">
        <v>84</v>
      </c>
      <c r="BD2" s="258" t="s">
        <v>82</v>
      </c>
    </row>
    <row r="3" spans="2:56" ht="6.95" customHeight="1">
      <c r="B3" s="5"/>
      <c r="C3" s="6"/>
      <c r="D3" s="6"/>
      <c r="E3" s="6"/>
      <c r="F3" s="6"/>
      <c r="G3" s="6"/>
      <c r="H3" s="6"/>
      <c r="I3" s="6"/>
      <c r="J3" s="6"/>
      <c r="K3" s="6"/>
      <c r="L3" s="7"/>
      <c r="AT3" s="4" t="s">
        <v>82</v>
      </c>
      <c r="AZ3" s="258" t="s">
        <v>85</v>
      </c>
      <c r="BA3" s="258" t="s">
        <v>21</v>
      </c>
      <c r="BB3" s="258" t="s">
        <v>21</v>
      </c>
      <c r="BC3" s="258" t="s">
        <v>86</v>
      </c>
      <c r="BD3" s="258" t="s">
        <v>82</v>
      </c>
    </row>
    <row r="4" spans="2:56" ht="24.95" customHeight="1">
      <c r="B4" s="7"/>
      <c r="D4" s="8" t="s">
        <v>87</v>
      </c>
      <c r="L4" s="7"/>
      <c r="M4" s="259" t="s">
        <v>10</v>
      </c>
      <c r="AT4" s="4" t="s">
        <v>4</v>
      </c>
      <c r="AZ4" s="258" t="s">
        <v>88</v>
      </c>
      <c r="BA4" s="258" t="s">
        <v>21</v>
      </c>
      <c r="BB4" s="258" t="s">
        <v>21</v>
      </c>
      <c r="BC4" s="258" t="s">
        <v>89</v>
      </c>
      <c r="BD4" s="258" t="s">
        <v>82</v>
      </c>
    </row>
    <row r="5" spans="2:56" ht="6.95" customHeight="1">
      <c r="B5" s="7"/>
      <c r="L5" s="7"/>
    </row>
    <row r="6" spans="2:56" ht="12" customHeight="1">
      <c r="B6" s="7"/>
      <c r="D6" s="12" t="s">
        <v>16</v>
      </c>
      <c r="L6" s="7"/>
    </row>
    <row r="7" spans="2:56" ht="16.5" customHeight="1">
      <c r="B7" s="7"/>
      <c r="E7" s="317" t="str">
        <f>'Rekapitulace stavby'!K6</f>
        <v>Stavební úpravy toalety - Budova F2 (3.NP)</v>
      </c>
      <c r="F7" s="318"/>
      <c r="G7" s="318"/>
      <c r="H7" s="318"/>
      <c r="L7" s="7"/>
    </row>
    <row r="8" spans="2:56" s="1" customFormat="1" ht="12" customHeight="1">
      <c r="B8" s="17"/>
      <c r="D8" s="12" t="s">
        <v>90</v>
      </c>
      <c r="L8" s="17"/>
    </row>
    <row r="9" spans="2:56" s="1" customFormat="1" ht="16.5" customHeight="1">
      <c r="B9" s="17"/>
      <c r="E9" s="303" t="s">
        <v>91</v>
      </c>
      <c r="F9" s="316"/>
      <c r="G9" s="316"/>
      <c r="H9" s="316"/>
      <c r="L9" s="17"/>
    </row>
    <row r="10" spans="2:56" s="1" customFormat="1">
      <c r="B10" s="17"/>
      <c r="L10" s="17"/>
    </row>
    <row r="11" spans="2:56" s="1" customFormat="1" ht="12" customHeight="1">
      <c r="B11" s="17"/>
      <c r="D11" s="12" t="s">
        <v>18</v>
      </c>
      <c r="F11" s="10" t="s">
        <v>21</v>
      </c>
      <c r="I11" s="12" t="s">
        <v>20</v>
      </c>
      <c r="J11" s="10" t="s">
        <v>21</v>
      </c>
      <c r="L11" s="17"/>
    </row>
    <row r="12" spans="2:56" s="1" customFormat="1" ht="12" customHeight="1">
      <c r="B12" s="17"/>
      <c r="D12" s="12" t="s">
        <v>22</v>
      </c>
      <c r="F12" s="10" t="s">
        <v>23</v>
      </c>
      <c r="I12" s="12" t="s">
        <v>24</v>
      </c>
      <c r="J12" s="37" t="str">
        <f>'Rekapitulace stavby'!AN8</f>
        <v>30. 3. 2025</v>
      </c>
      <c r="L12" s="17"/>
    </row>
    <row r="13" spans="2:56" s="1" customFormat="1" ht="10.9" customHeight="1">
      <c r="B13" s="17"/>
      <c r="L13" s="17"/>
    </row>
    <row r="14" spans="2:56" s="1" customFormat="1" ht="12" customHeight="1">
      <c r="B14" s="17"/>
      <c r="D14" s="12" t="s">
        <v>26</v>
      </c>
      <c r="I14" s="12" t="s">
        <v>27</v>
      </c>
      <c r="J14" s="10" t="s">
        <v>21</v>
      </c>
      <c r="L14" s="17"/>
    </row>
    <row r="15" spans="2:56" s="1" customFormat="1" ht="18" customHeight="1">
      <c r="B15" s="17"/>
      <c r="E15" s="10" t="s">
        <v>28</v>
      </c>
      <c r="I15" s="12" t="s">
        <v>29</v>
      </c>
      <c r="J15" s="10" t="s">
        <v>21</v>
      </c>
      <c r="L15" s="17"/>
    </row>
    <row r="16" spans="2:56" s="1" customFormat="1" ht="6.95" customHeight="1">
      <c r="B16" s="17"/>
      <c r="L16" s="17"/>
    </row>
    <row r="17" spans="2:12" s="1" customFormat="1" ht="12" customHeight="1">
      <c r="B17" s="17"/>
      <c r="D17" s="12" t="s">
        <v>30</v>
      </c>
      <c r="I17" s="12" t="s">
        <v>27</v>
      </c>
      <c r="J17" s="13" t="str">
        <f>'Rekapitulace stavby'!AN13</f>
        <v>Vyplň údaj</v>
      </c>
      <c r="L17" s="17"/>
    </row>
    <row r="18" spans="2:12" s="1" customFormat="1" ht="18" customHeight="1">
      <c r="B18" s="17"/>
      <c r="E18" s="319" t="str">
        <f>'Rekapitulace stavby'!E14</f>
        <v>Vyplň údaj</v>
      </c>
      <c r="F18" s="320"/>
      <c r="G18" s="320"/>
      <c r="H18" s="320"/>
      <c r="I18" s="12" t="s">
        <v>29</v>
      </c>
      <c r="J18" s="13" t="str">
        <f>'Rekapitulace stavby'!AN14</f>
        <v>Vyplň údaj</v>
      </c>
      <c r="L18" s="17"/>
    </row>
    <row r="19" spans="2:12" s="1" customFormat="1" ht="6.95" customHeight="1">
      <c r="B19" s="17"/>
      <c r="L19" s="17"/>
    </row>
    <row r="20" spans="2:12" s="1" customFormat="1" ht="12" customHeight="1">
      <c r="B20" s="17"/>
      <c r="D20" s="12" t="s">
        <v>32</v>
      </c>
      <c r="I20" s="12" t="s">
        <v>27</v>
      </c>
      <c r="J20" s="10" t="s">
        <v>21</v>
      </c>
      <c r="L20" s="17"/>
    </row>
    <row r="21" spans="2:12" s="1" customFormat="1" ht="18" customHeight="1">
      <c r="B21" s="17"/>
      <c r="E21" s="10" t="s">
        <v>33</v>
      </c>
      <c r="I21" s="12" t="s">
        <v>29</v>
      </c>
      <c r="J21" s="10" t="s">
        <v>21</v>
      </c>
      <c r="L21" s="17"/>
    </row>
    <row r="22" spans="2:12" s="1" customFormat="1" ht="6.95" customHeight="1">
      <c r="B22" s="17"/>
      <c r="L22" s="17"/>
    </row>
    <row r="23" spans="2:12" s="1" customFormat="1" ht="12" customHeight="1">
      <c r="B23" s="17"/>
      <c r="D23" s="12" t="s">
        <v>35</v>
      </c>
      <c r="I23" s="12" t="s">
        <v>27</v>
      </c>
      <c r="J23" s="10" t="s">
        <v>21</v>
      </c>
      <c r="L23" s="17"/>
    </row>
    <row r="24" spans="2:12" s="1" customFormat="1" ht="18" customHeight="1">
      <c r="B24" s="17"/>
      <c r="E24" s="10" t="s">
        <v>36</v>
      </c>
      <c r="I24" s="12" t="s">
        <v>29</v>
      </c>
      <c r="J24" s="10" t="s">
        <v>21</v>
      </c>
      <c r="L24" s="17"/>
    </row>
    <row r="25" spans="2:12" s="1" customFormat="1" ht="6.95" customHeight="1">
      <c r="B25" s="17"/>
      <c r="L25" s="17"/>
    </row>
    <row r="26" spans="2:12" s="1" customFormat="1" ht="12" customHeight="1">
      <c r="B26" s="17"/>
      <c r="D26" s="12" t="s">
        <v>37</v>
      </c>
      <c r="L26" s="17"/>
    </row>
    <row r="27" spans="2:12" s="260" customFormat="1" ht="16.5" customHeight="1">
      <c r="B27" s="261"/>
      <c r="E27" s="290" t="s">
        <v>21</v>
      </c>
      <c r="F27" s="290"/>
      <c r="G27" s="290"/>
      <c r="H27" s="290"/>
      <c r="L27" s="261"/>
    </row>
    <row r="28" spans="2:12" s="1" customFormat="1" ht="6.95" customHeight="1">
      <c r="B28" s="17"/>
      <c r="L28" s="17"/>
    </row>
    <row r="29" spans="2:12" s="1" customFormat="1" ht="6.95" customHeight="1">
      <c r="B29" s="17"/>
      <c r="D29" s="45"/>
      <c r="E29" s="45"/>
      <c r="F29" s="45"/>
      <c r="G29" s="45"/>
      <c r="H29" s="45"/>
      <c r="I29" s="45"/>
      <c r="J29" s="45"/>
      <c r="K29" s="45"/>
      <c r="L29" s="17"/>
    </row>
    <row r="30" spans="2:12" s="1" customFormat="1" ht="25.35" customHeight="1">
      <c r="B30" s="17"/>
      <c r="D30" s="262" t="s">
        <v>39</v>
      </c>
      <c r="J30" s="50">
        <f>ROUND(J93, 2)</f>
        <v>0</v>
      </c>
      <c r="L30" s="17"/>
    </row>
    <row r="31" spans="2:12" s="1" customFormat="1" ht="6.95" customHeight="1">
      <c r="B31" s="17"/>
      <c r="D31" s="45"/>
      <c r="E31" s="45"/>
      <c r="F31" s="45"/>
      <c r="G31" s="45"/>
      <c r="H31" s="45"/>
      <c r="I31" s="45"/>
      <c r="J31" s="45"/>
      <c r="K31" s="45"/>
      <c r="L31" s="17"/>
    </row>
    <row r="32" spans="2:12" s="1" customFormat="1" ht="14.45" customHeight="1">
      <c r="B32" s="17"/>
      <c r="F32" s="20" t="s">
        <v>41</v>
      </c>
      <c r="I32" s="20" t="s">
        <v>40</v>
      </c>
      <c r="J32" s="20" t="s">
        <v>42</v>
      </c>
      <c r="L32" s="17"/>
    </row>
    <row r="33" spans="2:12" s="1" customFormat="1" ht="14.45" customHeight="1">
      <c r="B33" s="17"/>
      <c r="D33" s="248" t="s">
        <v>43</v>
      </c>
      <c r="E33" s="12" t="s">
        <v>44</v>
      </c>
      <c r="F33" s="263">
        <f>ROUND((SUM(BE93:BE327)),  2)</f>
        <v>0</v>
      </c>
      <c r="I33" s="264">
        <v>0.21</v>
      </c>
      <c r="J33" s="263">
        <f>ROUND(((SUM(BE93:BE327))*I33),  2)</f>
        <v>0</v>
      </c>
      <c r="L33" s="17"/>
    </row>
    <row r="34" spans="2:12" s="1" customFormat="1" ht="14.45" customHeight="1">
      <c r="B34" s="17"/>
      <c r="E34" s="12" t="s">
        <v>45</v>
      </c>
      <c r="F34" s="263">
        <f>ROUND((SUM(BF93:BF327)),  2)</f>
        <v>0</v>
      </c>
      <c r="I34" s="264">
        <v>0.12</v>
      </c>
      <c r="J34" s="263">
        <f>ROUND(((SUM(BF93:BF327))*I34),  2)</f>
        <v>0</v>
      </c>
      <c r="L34" s="17"/>
    </row>
    <row r="35" spans="2:12" s="1" customFormat="1" ht="14.45" hidden="1" customHeight="1">
      <c r="B35" s="17"/>
      <c r="E35" s="12" t="s">
        <v>46</v>
      </c>
      <c r="F35" s="263">
        <f>ROUND((SUM(BG93:BG327)),  2)</f>
        <v>0</v>
      </c>
      <c r="I35" s="264">
        <v>0.21</v>
      </c>
      <c r="J35" s="263">
        <f>0</f>
        <v>0</v>
      </c>
      <c r="L35" s="17"/>
    </row>
    <row r="36" spans="2:12" s="1" customFormat="1" ht="14.45" hidden="1" customHeight="1">
      <c r="B36" s="17"/>
      <c r="E36" s="12" t="s">
        <v>47</v>
      </c>
      <c r="F36" s="263">
        <f>ROUND((SUM(BH93:BH327)),  2)</f>
        <v>0</v>
      </c>
      <c r="I36" s="264">
        <v>0.12</v>
      </c>
      <c r="J36" s="263">
        <f>0</f>
        <v>0</v>
      </c>
      <c r="L36" s="17"/>
    </row>
    <row r="37" spans="2:12" s="1" customFormat="1" ht="14.45" hidden="1" customHeight="1">
      <c r="B37" s="17"/>
      <c r="E37" s="12" t="s">
        <v>48</v>
      </c>
      <c r="F37" s="263">
        <f>ROUND((SUM(BI93:BI327)),  2)</f>
        <v>0</v>
      </c>
      <c r="I37" s="264">
        <v>0</v>
      </c>
      <c r="J37" s="263">
        <f>0</f>
        <v>0</v>
      </c>
      <c r="L37" s="17"/>
    </row>
    <row r="38" spans="2:12" s="1" customFormat="1" ht="6.95" customHeight="1">
      <c r="B38" s="17"/>
      <c r="L38" s="17"/>
    </row>
    <row r="39" spans="2:12" s="1" customFormat="1" ht="25.35" customHeight="1">
      <c r="B39" s="17"/>
      <c r="C39" s="65"/>
      <c r="D39" s="265" t="s">
        <v>49</v>
      </c>
      <c r="E39" s="39"/>
      <c r="F39" s="39"/>
      <c r="G39" s="266" t="s">
        <v>50</v>
      </c>
      <c r="H39" s="267" t="s">
        <v>51</v>
      </c>
      <c r="I39" s="39"/>
      <c r="J39" s="268">
        <f>SUM(J30:J37)</f>
        <v>0</v>
      </c>
      <c r="K39" s="269"/>
      <c r="L39" s="17"/>
    </row>
    <row r="40" spans="2:12" s="1" customFormat="1" ht="14.45" customHeight="1"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17"/>
    </row>
    <row r="44" spans="2:12" s="1" customFormat="1" ht="6.95" customHeight="1"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17"/>
    </row>
    <row r="45" spans="2:12" s="1" customFormat="1" ht="24.95" customHeight="1">
      <c r="B45" s="17"/>
      <c r="C45" s="8" t="s">
        <v>92</v>
      </c>
      <c r="L45" s="17"/>
    </row>
    <row r="46" spans="2:12" s="1" customFormat="1" ht="6.95" customHeight="1">
      <c r="B46" s="17"/>
      <c r="L46" s="17"/>
    </row>
    <row r="47" spans="2:12" s="1" customFormat="1" ht="12" customHeight="1">
      <c r="B47" s="17"/>
      <c r="C47" s="12" t="s">
        <v>16</v>
      </c>
      <c r="L47" s="17"/>
    </row>
    <row r="48" spans="2:12" s="1" customFormat="1" ht="16.5" customHeight="1">
      <c r="B48" s="17"/>
      <c r="E48" s="317" t="str">
        <f>E7</f>
        <v>Stavební úpravy toalety - Budova F2 (3.NP)</v>
      </c>
      <c r="F48" s="318"/>
      <c r="G48" s="318"/>
      <c r="H48" s="318"/>
      <c r="L48" s="17"/>
    </row>
    <row r="49" spans="2:47" s="1" customFormat="1" ht="12" customHeight="1">
      <c r="B49" s="17"/>
      <c r="C49" s="12" t="s">
        <v>90</v>
      </c>
      <c r="L49" s="17"/>
    </row>
    <row r="50" spans="2:47" s="1" customFormat="1" ht="16.5" customHeight="1">
      <c r="B50" s="17"/>
      <c r="E50" s="303" t="str">
        <f>E9</f>
        <v>01 - Stavební úpravy toalety - Budova F2 (3.NP)</v>
      </c>
      <c r="F50" s="316"/>
      <c r="G50" s="316"/>
      <c r="H50" s="316"/>
      <c r="L50" s="17"/>
    </row>
    <row r="51" spans="2:47" s="1" customFormat="1" ht="6.95" customHeight="1">
      <c r="B51" s="17"/>
      <c r="L51" s="17"/>
    </row>
    <row r="52" spans="2:47" s="1" customFormat="1" ht="12" customHeight="1">
      <c r="B52" s="17"/>
      <c r="C52" s="12" t="s">
        <v>22</v>
      </c>
      <c r="F52" s="10" t="str">
        <f>F12</f>
        <v>TUL Liberec</v>
      </c>
      <c r="I52" s="12" t="s">
        <v>24</v>
      </c>
      <c r="J52" s="37" t="str">
        <f>IF(J12="","",J12)</f>
        <v>30. 3. 2025</v>
      </c>
      <c r="L52" s="17"/>
    </row>
    <row r="53" spans="2:47" s="1" customFormat="1" ht="6.95" customHeight="1">
      <c r="B53" s="17"/>
      <c r="L53" s="17"/>
    </row>
    <row r="54" spans="2:47" s="1" customFormat="1" ht="15.2" customHeight="1">
      <c r="B54" s="17"/>
      <c r="C54" s="12" t="s">
        <v>26</v>
      </c>
      <c r="F54" s="10" t="str">
        <f>E15</f>
        <v xml:space="preserve">TUL Liberec 17.listopadu 590/14 Liberec 15 </v>
      </c>
      <c r="I54" s="12" t="s">
        <v>32</v>
      </c>
      <c r="J54" s="15" t="str">
        <f>E21</f>
        <v>Ing. Jana Košťálová</v>
      </c>
      <c r="L54" s="17"/>
    </row>
    <row r="55" spans="2:47" s="1" customFormat="1" ht="15.2" customHeight="1">
      <c r="B55" s="17"/>
      <c r="C55" s="12" t="s">
        <v>30</v>
      </c>
      <c r="F55" s="10" t="str">
        <f>IF(E18="","",E18)</f>
        <v>Vyplň údaj</v>
      </c>
      <c r="I55" s="12" t="s">
        <v>35</v>
      </c>
      <c r="J55" s="15" t="str">
        <f>E24</f>
        <v>Propos Liberec s.r.o.</v>
      </c>
      <c r="L55" s="17"/>
    </row>
    <row r="56" spans="2:47" s="1" customFormat="1" ht="10.35" customHeight="1">
      <c r="B56" s="17"/>
      <c r="L56" s="17"/>
    </row>
    <row r="57" spans="2:47" s="1" customFormat="1" ht="29.25" customHeight="1">
      <c r="B57" s="17"/>
      <c r="C57" s="64" t="s">
        <v>93</v>
      </c>
      <c r="D57" s="65"/>
      <c r="E57" s="65"/>
      <c r="F57" s="65"/>
      <c r="G57" s="65"/>
      <c r="H57" s="65"/>
      <c r="I57" s="65"/>
      <c r="J57" s="66" t="s">
        <v>94</v>
      </c>
      <c r="K57" s="65"/>
      <c r="L57" s="17"/>
    </row>
    <row r="58" spans="2:47" s="1" customFormat="1" ht="10.35" customHeight="1">
      <c r="B58" s="17"/>
      <c r="L58" s="17"/>
    </row>
    <row r="59" spans="2:47" s="1" customFormat="1" ht="22.9" customHeight="1">
      <c r="B59" s="17"/>
      <c r="C59" s="67" t="s">
        <v>71</v>
      </c>
      <c r="J59" s="50">
        <f>J93</f>
        <v>0</v>
      </c>
      <c r="L59" s="17"/>
      <c r="AU59" s="4" t="s">
        <v>95</v>
      </c>
    </row>
    <row r="60" spans="2:47" s="69" customFormat="1" ht="24.95" customHeight="1">
      <c r="B60" s="68"/>
      <c r="D60" s="70" t="s">
        <v>96</v>
      </c>
      <c r="E60" s="71"/>
      <c r="F60" s="71"/>
      <c r="G60" s="71"/>
      <c r="H60" s="71"/>
      <c r="I60" s="71"/>
      <c r="J60" s="72">
        <f>J94</f>
        <v>0</v>
      </c>
      <c r="L60" s="68"/>
    </row>
    <row r="61" spans="2:47" s="74" customFormat="1" ht="19.899999999999999" customHeight="1">
      <c r="B61" s="73"/>
      <c r="D61" s="75" t="s">
        <v>97</v>
      </c>
      <c r="E61" s="76"/>
      <c r="F61" s="76"/>
      <c r="G61" s="76"/>
      <c r="H61" s="76"/>
      <c r="I61" s="76"/>
      <c r="J61" s="77">
        <f>J95</f>
        <v>0</v>
      </c>
      <c r="L61" s="73"/>
    </row>
    <row r="62" spans="2:47" s="74" customFormat="1" ht="19.899999999999999" customHeight="1">
      <c r="B62" s="73"/>
      <c r="D62" s="75" t="s">
        <v>98</v>
      </c>
      <c r="E62" s="76"/>
      <c r="F62" s="76"/>
      <c r="G62" s="76"/>
      <c r="H62" s="76"/>
      <c r="I62" s="76"/>
      <c r="J62" s="77">
        <f>J116</f>
        <v>0</v>
      </c>
      <c r="L62" s="73"/>
    </row>
    <row r="63" spans="2:47" s="74" customFormat="1" ht="19.899999999999999" customHeight="1">
      <c r="B63" s="73"/>
      <c r="D63" s="75" t="s">
        <v>99</v>
      </c>
      <c r="E63" s="76"/>
      <c r="F63" s="76"/>
      <c r="G63" s="76"/>
      <c r="H63" s="76"/>
      <c r="I63" s="76"/>
      <c r="J63" s="77">
        <f>J152</f>
        <v>0</v>
      </c>
      <c r="L63" s="73"/>
    </row>
    <row r="64" spans="2:47" s="74" customFormat="1" ht="19.899999999999999" customHeight="1">
      <c r="B64" s="73"/>
      <c r="D64" s="75" t="s">
        <v>100</v>
      </c>
      <c r="E64" s="76"/>
      <c r="F64" s="76"/>
      <c r="G64" s="76"/>
      <c r="H64" s="76"/>
      <c r="I64" s="76"/>
      <c r="J64" s="77">
        <f>J173</f>
        <v>0</v>
      </c>
      <c r="L64" s="73"/>
    </row>
    <row r="65" spans="2:12" s="69" customFormat="1" ht="24.95" customHeight="1">
      <c r="B65" s="68"/>
      <c r="D65" s="70" t="s">
        <v>101</v>
      </c>
      <c r="E65" s="71"/>
      <c r="F65" s="71"/>
      <c r="G65" s="71"/>
      <c r="H65" s="71"/>
      <c r="I65" s="71"/>
      <c r="J65" s="72">
        <f>J176</f>
        <v>0</v>
      </c>
      <c r="L65" s="68"/>
    </row>
    <row r="66" spans="2:12" s="74" customFormat="1" ht="19.899999999999999" customHeight="1">
      <c r="B66" s="73"/>
      <c r="D66" s="75" t="s">
        <v>102</v>
      </c>
      <c r="E66" s="76"/>
      <c r="F66" s="76"/>
      <c r="G66" s="76"/>
      <c r="H66" s="76"/>
      <c r="I66" s="76"/>
      <c r="J66" s="77">
        <f>J177</f>
        <v>0</v>
      </c>
      <c r="L66" s="73"/>
    </row>
    <row r="67" spans="2:12" s="74" customFormat="1" ht="19.899999999999999" customHeight="1">
      <c r="B67" s="73"/>
      <c r="D67" s="75" t="s">
        <v>103</v>
      </c>
      <c r="E67" s="76"/>
      <c r="F67" s="76"/>
      <c r="G67" s="76"/>
      <c r="H67" s="76"/>
      <c r="I67" s="76"/>
      <c r="J67" s="77">
        <f>J181</f>
        <v>0</v>
      </c>
      <c r="L67" s="73"/>
    </row>
    <row r="68" spans="2:12" s="74" customFormat="1" ht="19.899999999999999" customHeight="1">
      <c r="B68" s="73"/>
      <c r="D68" s="75" t="s">
        <v>104</v>
      </c>
      <c r="E68" s="76"/>
      <c r="F68" s="76"/>
      <c r="G68" s="76"/>
      <c r="H68" s="76"/>
      <c r="I68" s="76"/>
      <c r="J68" s="77">
        <f>J192</f>
        <v>0</v>
      </c>
      <c r="L68" s="73"/>
    </row>
    <row r="69" spans="2:12" s="74" customFormat="1" ht="19.899999999999999" customHeight="1">
      <c r="B69" s="73"/>
      <c r="D69" s="75" t="s">
        <v>105</v>
      </c>
      <c r="E69" s="76"/>
      <c r="F69" s="76"/>
      <c r="G69" s="76"/>
      <c r="H69" s="76"/>
      <c r="I69" s="76"/>
      <c r="J69" s="77">
        <f>J200</f>
        <v>0</v>
      </c>
      <c r="L69" s="73"/>
    </row>
    <row r="70" spans="2:12" s="74" customFormat="1" ht="19.899999999999999" customHeight="1">
      <c r="B70" s="73"/>
      <c r="D70" s="75" t="s">
        <v>106</v>
      </c>
      <c r="E70" s="76"/>
      <c r="F70" s="76"/>
      <c r="G70" s="76"/>
      <c r="H70" s="76"/>
      <c r="I70" s="76"/>
      <c r="J70" s="77">
        <f>J222</f>
        <v>0</v>
      </c>
      <c r="L70" s="73"/>
    </row>
    <row r="71" spans="2:12" s="74" customFormat="1" ht="19.899999999999999" customHeight="1">
      <c r="B71" s="73"/>
      <c r="D71" s="75" t="s">
        <v>107</v>
      </c>
      <c r="E71" s="76"/>
      <c r="F71" s="76"/>
      <c r="G71" s="76"/>
      <c r="H71" s="76"/>
      <c r="I71" s="76"/>
      <c r="J71" s="77">
        <f>J252</f>
        <v>0</v>
      </c>
      <c r="L71" s="73"/>
    </row>
    <row r="72" spans="2:12" s="74" customFormat="1" ht="19.899999999999999" customHeight="1">
      <c r="B72" s="73"/>
      <c r="D72" s="75" t="s">
        <v>108</v>
      </c>
      <c r="E72" s="76"/>
      <c r="F72" s="76"/>
      <c r="G72" s="76"/>
      <c r="H72" s="76"/>
      <c r="I72" s="76"/>
      <c r="J72" s="77">
        <f>J296</f>
        <v>0</v>
      </c>
      <c r="L72" s="73"/>
    </row>
    <row r="73" spans="2:12" s="69" customFormat="1" ht="24.95" customHeight="1">
      <c r="B73" s="68"/>
      <c r="D73" s="70" t="s">
        <v>109</v>
      </c>
      <c r="E73" s="71"/>
      <c r="F73" s="71"/>
      <c r="G73" s="71"/>
      <c r="H73" s="71"/>
      <c r="I73" s="71"/>
      <c r="J73" s="72">
        <f>J326</f>
        <v>0</v>
      </c>
      <c r="L73" s="68"/>
    </row>
    <row r="74" spans="2:12" s="1" customFormat="1" ht="21.75" customHeight="1">
      <c r="B74" s="17"/>
      <c r="L74" s="17"/>
    </row>
    <row r="75" spans="2:12" s="1" customFormat="1" ht="6.95" customHeight="1">
      <c r="B75" s="27"/>
      <c r="C75" s="28"/>
      <c r="D75" s="28"/>
      <c r="E75" s="28"/>
      <c r="F75" s="28"/>
      <c r="G75" s="28"/>
      <c r="H75" s="28"/>
      <c r="I75" s="28"/>
      <c r="J75" s="28"/>
      <c r="K75" s="28"/>
      <c r="L75" s="17"/>
    </row>
    <row r="79" spans="2:12" s="1" customFormat="1" ht="6.95" customHeight="1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17"/>
    </row>
    <row r="80" spans="2:12" s="1" customFormat="1" ht="24.95" customHeight="1">
      <c r="B80" s="17"/>
      <c r="C80" s="8" t="s">
        <v>110</v>
      </c>
      <c r="L80" s="17"/>
    </row>
    <row r="81" spans="2:65" s="1" customFormat="1" ht="6.95" customHeight="1">
      <c r="B81" s="17"/>
      <c r="L81" s="17"/>
    </row>
    <row r="82" spans="2:65" s="1" customFormat="1" ht="12" customHeight="1">
      <c r="B82" s="17"/>
      <c r="C82" s="12" t="s">
        <v>16</v>
      </c>
      <c r="L82" s="17"/>
    </row>
    <row r="83" spans="2:65" s="1" customFormat="1" ht="16.5" customHeight="1">
      <c r="B83" s="17"/>
      <c r="E83" s="317" t="str">
        <f>E7</f>
        <v>Stavební úpravy toalety - Budova F2 (3.NP)</v>
      </c>
      <c r="F83" s="318"/>
      <c r="G83" s="318"/>
      <c r="H83" s="318"/>
      <c r="L83" s="17"/>
    </row>
    <row r="84" spans="2:65" s="1" customFormat="1" ht="12" customHeight="1">
      <c r="B84" s="17"/>
      <c r="C84" s="12" t="s">
        <v>90</v>
      </c>
      <c r="L84" s="17"/>
    </row>
    <row r="85" spans="2:65" s="1" customFormat="1" ht="16.5" customHeight="1">
      <c r="B85" s="17"/>
      <c r="E85" s="303" t="str">
        <f>E9</f>
        <v>01 - Stavební úpravy toalety - Budova F2 (3.NP)</v>
      </c>
      <c r="F85" s="316"/>
      <c r="G85" s="316"/>
      <c r="H85" s="316"/>
      <c r="L85" s="17"/>
    </row>
    <row r="86" spans="2:65" s="1" customFormat="1" ht="6.95" customHeight="1">
      <c r="B86" s="17"/>
      <c r="L86" s="17"/>
    </row>
    <row r="87" spans="2:65" s="1" customFormat="1" ht="12" customHeight="1">
      <c r="B87" s="17"/>
      <c r="C87" s="12" t="s">
        <v>22</v>
      </c>
      <c r="F87" s="10" t="str">
        <f>F12</f>
        <v>TUL Liberec</v>
      </c>
      <c r="I87" s="12" t="s">
        <v>24</v>
      </c>
      <c r="J87" s="37" t="str">
        <f>IF(J12="","",J12)</f>
        <v>30. 3. 2025</v>
      </c>
      <c r="L87" s="17"/>
    </row>
    <row r="88" spans="2:65" s="1" customFormat="1" ht="6.95" customHeight="1">
      <c r="B88" s="17"/>
      <c r="L88" s="17"/>
    </row>
    <row r="89" spans="2:65" s="1" customFormat="1" ht="15.2" customHeight="1">
      <c r="B89" s="17"/>
      <c r="C89" s="12" t="s">
        <v>26</v>
      </c>
      <c r="F89" s="10" t="str">
        <f>E15</f>
        <v xml:space="preserve">TUL Liberec 17.listopadu 590/14 Liberec 15 </v>
      </c>
      <c r="I89" s="12" t="s">
        <v>32</v>
      </c>
      <c r="J89" s="15" t="str">
        <f>E21</f>
        <v>Ing. Jana Košťálová</v>
      </c>
      <c r="L89" s="17"/>
    </row>
    <row r="90" spans="2:65" s="1" customFormat="1" ht="15.2" customHeight="1">
      <c r="B90" s="17"/>
      <c r="C90" s="12" t="s">
        <v>30</v>
      </c>
      <c r="F90" s="10" t="str">
        <f>IF(E18="","",E18)</f>
        <v>Vyplň údaj</v>
      </c>
      <c r="I90" s="12" t="s">
        <v>35</v>
      </c>
      <c r="J90" s="15" t="str">
        <f>E24</f>
        <v>Propos Liberec s.r.o.</v>
      </c>
      <c r="L90" s="17"/>
    </row>
    <row r="91" spans="2:65" s="1" customFormat="1" ht="10.35" customHeight="1">
      <c r="B91" s="17"/>
      <c r="L91" s="17"/>
    </row>
    <row r="92" spans="2:65" s="2" customFormat="1" ht="29.25" customHeight="1">
      <c r="B92" s="78"/>
      <c r="C92" s="79" t="s">
        <v>111</v>
      </c>
      <c r="D92" s="80" t="s">
        <v>58</v>
      </c>
      <c r="E92" s="80" t="s">
        <v>54</v>
      </c>
      <c r="F92" s="80" t="s">
        <v>55</v>
      </c>
      <c r="G92" s="80" t="s">
        <v>112</v>
      </c>
      <c r="H92" s="80" t="s">
        <v>113</v>
      </c>
      <c r="I92" s="80" t="s">
        <v>114</v>
      </c>
      <c r="J92" s="80" t="s">
        <v>94</v>
      </c>
      <c r="K92" s="81" t="s">
        <v>115</v>
      </c>
      <c r="L92" s="78"/>
      <c r="M92" s="41" t="s">
        <v>21</v>
      </c>
      <c r="N92" s="42" t="s">
        <v>43</v>
      </c>
      <c r="O92" s="42" t="s">
        <v>116</v>
      </c>
      <c r="P92" s="42" t="s">
        <v>117</v>
      </c>
      <c r="Q92" s="42" t="s">
        <v>118</v>
      </c>
      <c r="R92" s="42" t="s">
        <v>119</v>
      </c>
      <c r="S92" s="42" t="s">
        <v>120</v>
      </c>
      <c r="T92" s="43" t="s">
        <v>121</v>
      </c>
    </row>
    <row r="93" spans="2:65" s="1" customFormat="1" ht="22.9" customHeight="1">
      <c r="B93" s="17"/>
      <c r="C93" s="48" t="s">
        <v>122</v>
      </c>
      <c r="J93" s="82">
        <f>BK93</f>
        <v>0</v>
      </c>
      <c r="L93" s="17"/>
      <c r="M93" s="44"/>
      <c r="N93" s="45"/>
      <c r="O93" s="45"/>
      <c r="P93" s="83">
        <f>P94+P176+P326</f>
        <v>0</v>
      </c>
      <c r="Q93" s="45"/>
      <c r="R93" s="83">
        <f>R94+R176+R326</f>
        <v>1.4780194200000001</v>
      </c>
      <c r="S93" s="45"/>
      <c r="T93" s="84">
        <f>T94+T176+T326</f>
        <v>1.1091616800000001</v>
      </c>
      <c r="AT93" s="4" t="s">
        <v>72</v>
      </c>
      <c r="AU93" s="4" t="s">
        <v>95</v>
      </c>
      <c r="BK93" s="270">
        <f>BK94+BK176+BK326</f>
        <v>0</v>
      </c>
    </row>
    <row r="94" spans="2:65" s="86" customFormat="1" ht="25.9" customHeight="1">
      <c r="B94" s="85"/>
      <c r="D94" s="87" t="s">
        <v>72</v>
      </c>
      <c r="E94" s="88" t="s">
        <v>123</v>
      </c>
      <c r="F94" s="88" t="s">
        <v>124</v>
      </c>
      <c r="J94" s="90">
        <f>BK94</f>
        <v>0</v>
      </c>
      <c r="L94" s="85"/>
      <c r="M94" s="91"/>
      <c r="P94" s="92">
        <f>P95+P116+P152+P173</f>
        <v>0</v>
      </c>
      <c r="R94" s="92">
        <f>R95+R116+R152+R173</f>
        <v>0.9424608000000001</v>
      </c>
      <c r="T94" s="93">
        <f>T95+T116+T152+T173</f>
        <v>1.0606010000000001</v>
      </c>
      <c r="AR94" s="87" t="s">
        <v>80</v>
      </c>
      <c r="AT94" s="271" t="s">
        <v>72</v>
      </c>
      <c r="AU94" s="271" t="s">
        <v>73</v>
      </c>
      <c r="AY94" s="87" t="s">
        <v>125</v>
      </c>
      <c r="BK94" s="272">
        <f>BK95+BK116+BK152+BK173</f>
        <v>0</v>
      </c>
    </row>
    <row r="95" spans="2:65" s="86" customFormat="1" ht="22.9" customHeight="1">
      <c r="B95" s="85"/>
      <c r="D95" s="87" t="s">
        <v>72</v>
      </c>
      <c r="E95" s="94" t="s">
        <v>126</v>
      </c>
      <c r="F95" s="94" t="s">
        <v>127</v>
      </c>
      <c r="J95" s="95">
        <f>BK95</f>
        <v>0</v>
      </c>
      <c r="L95" s="85"/>
      <c r="M95" s="91"/>
      <c r="P95" s="92">
        <f>SUM(P96:P115)</f>
        <v>0</v>
      </c>
      <c r="R95" s="92">
        <f>SUM(R96:R115)</f>
        <v>0.94234560000000012</v>
      </c>
      <c r="T95" s="93">
        <f>SUM(T96:T115)</f>
        <v>0</v>
      </c>
      <c r="AR95" s="87" t="s">
        <v>80</v>
      </c>
      <c r="AT95" s="271" t="s">
        <v>72</v>
      </c>
      <c r="AU95" s="271" t="s">
        <v>80</v>
      </c>
      <c r="AY95" s="87" t="s">
        <v>125</v>
      </c>
      <c r="BK95" s="272">
        <f>SUM(BK96:BK115)</f>
        <v>0</v>
      </c>
    </row>
    <row r="96" spans="2:65" s="1" customFormat="1" ht="21.75" customHeight="1">
      <c r="B96" s="17"/>
      <c r="C96" s="96" t="s">
        <v>80</v>
      </c>
      <c r="D96" s="96" t="s">
        <v>128</v>
      </c>
      <c r="E96" s="97" t="s">
        <v>129</v>
      </c>
      <c r="F96" s="98" t="s">
        <v>130</v>
      </c>
      <c r="G96" s="99" t="s">
        <v>131</v>
      </c>
      <c r="H96" s="100">
        <v>12.353999999999999</v>
      </c>
      <c r="I96" s="101"/>
      <c r="J96" s="102">
        <f>ROUND(I96*H96,2)</f>
        <v>0</v>
      </c>
      <c r="K96" s="98" t="s">
        <v>132</v>
      </c>
      <c r="L96" s="17"/>
      <c r="M96" s="273" t="s">
        <v>21</v>
      </c>
      <c r="N96" s="103" t="s">
        <v>44</v>
      </c>
      <c r="P96" s="104">
        <f>O96*H96</f>
        <v>0</v>
      </c>
      <c r="Q96" s="104">
        <v>2.0480000000000002E-2</v>
      </c>
      <c r="R96" s="104">
        <f>Q96*H96</f>
        <v>0.25300992</v>
      </c>
      <c r="S96" s="104">
        <v>0</v>
      </c>
      <c r="T96" s="105">
        <f>S96*H96</f>
        <v>0</v>
      </c>
      <c r="AR96" s="274" t="s">
        <v>133</v>
      </c>
      <c r="AT96" s="274" t="s">
        <v>128</v>
      </c>
      <c r="AU96" s="274" t="s">
        <v>82</v>
      </c>
      <c r="AY96" s="4" t="s">
        <v>125</v>
      </c>
      <c r="BE96" s="275">
        <f>IF(N96="základní",J96,0)</f>
        <v>0</v>
      </c>
      <c r="BF96" s="275">
        <f>IF(N96="snížená",J96,0)</f>
        <v>0</v>
      </c>
      <c r="BG96" s="275">
        <f>IF(N96="zákl. přenesená",J96,0)</f>
        <v>0</v>
      </c>
      <c r="BH96" s="275">
        <f>IF(N96="sníž. přenesená",J96,0)</f>
        <v>0</v>
      </c>
      <c r="BI96" s="275">
        <f>IF(N96="nulová",J96,0)</f>
        <v>0</v>
      </c>
      <c r="BJ96" s="4" t="s">
        <v>80</v>
      </c>
      <c r="BK96" s="275">
        <f>ROUND(I96*H96,2)</f>
        <v>0</v>
      </c>
      <c r="BL96" s="4" t="s">
        <v>133</v>
      </c>
      <c r="BM96" s="274" t="s">
        <v>134</v>
      </c>
    </row>
    <row r="97" spans="2:65" s="1" customFormat="1">
      <c r="B97" s="17"/>
      <c r="D97" s="106" t="s">
        <v>135</v>
      </c>
      <c r="F97" s="107" t="s">
        <v>136</v>
      </c>
      <c r="I97" s="108"/>
      <c r="L97" s="17"/>
      <c r="M97" s="109"/>
      <c r="T97" s="38"/>
      <c r="AT97" s="4" t="s">
        <v>135</v>
      </c>
      <c r="AU97" s="4" t="s">
        <v>82</v>
      </c>
    </row>
    <row r="98" spans="2:65" s="111" customFormat="1">
      <c r="B98" s="110"/>
      <c r="D98" s="112" t="s">
        <v>137</v>
      </c>
      <c r="E98" s="113" t="s">
        <v>21</v>
      </c>
      <c r="F98" s="114" t="s">
        <v>138</v>
      </c>
      <c r="H98" s="113" t="s">
        <v>21</v>
      </c>
      <c r="I98" s="115"/>
      <c r="L98" s="110"/>
      <c r="M98" s="116"/>
      <c r="T98" s="117"/>
      <c r="AT98" s="113" t="s">
        <v>137</v>
      </c>
      <c r="AU98" s="113" t="s">
        <v>82</v>
      </c>
      <c r="AV98" s="111" t="s">
        <v>80</v>
      </c>
      <c r="AW98" s="111" t="s">
        <v>34</v>
      </c>
      <c r="AX98" s="111" t="s">
        <v>73</v>
      </c>
      <c r="AY98" s="113" t="s">
        <v>125</v>
      </c>
    </row>
    <row r="99" spans="2:65" s="119" customFormat="1">
      <c r="B99" s="118"/>
      <c r="D99" s="112" t="s">
        <v>137</v>
      </c>
      <c r="E99" s="120" t="s">
        <v>21</v>
      </c>
      <c r="F99" s="121" t="s">
        <v>139</v>
      </c>
      <c r="H99" s="122">
        <v>13.66</v>
      </c>
      <c r="I99" s="123"/>
      <c r="L99" s="118"/>
      <c r="M99" s="124"/>
      <c r="T99" s="125"/>
      <c r="AT99" s="120" t="s">
        <v>137</v>
      </c>
      <c r="AU99" s="120" t="s">
        <v>82</v>
      </c>
      <c r="AV99" s="119" t="s">
        <v>82</v>
      </c>
      <c r="AW99" s="119" t="s">
        <v>34</v>
      </c>
      <c r="AX99" s="119" t="s">
        <v>73</v>
      </c>
      <c r="AY99" s="120" t="s">
        <v>125</v>
      </c>
    </row>
    <row r="100" spans="2:65" s="119" customFormat="1">
      <c r="B100" s="118"/>
      <c r="D100" s="112" t="s">
        <v>137</v>
      </c>
      <c r="E100" s="120" t="s">
        <v>21</v>
      </c>
      <c r="F100" s="121" t="s">
        <v>140</v>
      </c>
      <c r="H100" s="122">
        <v>-1.5760000000000001</v>
      </c>
      <c r="I100" s="123"/>
      <c r="L100" s="118"/>
      <c r="M100" s="124"/>
      <c r="T100" s="125"/>
      <c r="AT100" s="120" t="s">
        <v>137</v>
      </c>
      <c r="AU100" s="120" t="s">
        <v>82</v>
      </c>
      <c r="AV100" s="119" t="s">
        <v>82</v>
      </c>
      <c r="AW100" s="119" t="s">
        <v>34</v>
      </c>
      <c r="AX100" s="119" t="s">
        <v>73</v>
      </c>
      <c r="AY100" s="120" t="s">
        <v>125</v>
      </c>
    </row>
    <row r="101" spans="2:65" s="119" customFormat="1">
      <c r="B101" s="118"/>
      <c r="D101" s="112" t="s">
        <v>137</v>
      </c>
      <c r="E101" s="120" t="s">
        <v>21</v>
      </c>
      <c r="F101" s="121" t="s">
        <v>141</v>
      </c>
      <c r="H101" s="122">
        <v>0.27</v>
      </c>
      <c r="I101" s="123"/>
      <c r="L101" s="118"/>
      <c r="M101" s="124"/>
      <c r="T101" s="125"/>
      <c r="AT101" s="120" t="s">
        <v>137</v>
      </c>
      <c r="AU101" s="120" t="s">
        <v>82</v>
      </c>
      <c r="AV101" s="119" t="s">
        <v>82</v>
      </c>
      <c r="AW101" s="119" t="s">
        <v>34</v>
      </c>
      <c r="AX101" s="119" t="s">
        <v>73</v>
      </c>
      <c r="AY101" s="120" t="s">
        <v>125</v>
      </c>
    </row>
    <row r="102" spans="2:65" s="127" customFormat="1">
      <c r="B102" s="126"/>
      <c r="D102" s="112" t="s">
        <v>137</v>
      </c>
      <c r="E102" s="128" t="s">
        <v>21</v>
      </c>
      <c r="F102" s="129" t="s">
        <v>142</v>
      </c>
      <c r="H102" s="130">
        <v>12.353999999999999</v>
      </c>
      <c r="I102" s="131"/>
      <c r="L102" s="126"/>
      <c r="M102" s="132"/>
      <c r="T102" s="133"/>
      <c r="AT102" s="128" t="s">
        <v>137</v>
      </c>
      <c r="AU102" s="128" t="s">
        <v>82</v>
      </c>
      <c r="AV102" s="127" t="s">
        <v>133</v>
      </c>
      <c r="AW102" s="127" t="s">
        <v>34</v>
      </c>
      <c r="AX102" s="127" t="s">
        <v>80</v>
      </c>
      <c r="AY102" s="128" t="s">
        <v>125</v>
      </c>
    </row>
    <row r="103" spans="2:65" s="1" customFormat="1" ht="24.2" customHeight="1">
      <c r="B103" s="17"/>
      <c r="C103" s="96" t="s">
        <v>82</v>
      </c>
      <c r="D103" s="96" t="s">
        <v>128</v>
      </c>
      <c r="E103" s="97" t="s">
        <v>143</v>
      </c>
      <c r="F103" s="98" t="s">
        <v>144</v>
      </c>
      <c r="G103" s="99" t="s">
        <v>131</v>
      </c>
      <c r="H103" s="100">
        <v>10.348000000000001</v>
      </c>
      <c r="I103" s="101"/>
      <c r="J103" s="102">
        <f>ROUND(I103*H103,2)</f>
        <v>0</v>
      </c>
      <c r="K103" s="98" t="s">
        <v>132</v>
      </c>
      <c r="L103" s="17"/>
      <c r="M103" s="273" t="s">
        <v>21</v>
      </c>
      <c r="N103" s="103" t="s">
        <v>44</v>
      </c>
      <c r="P103" s="104">
        <f>O103*H103</f>
        <v>0</v>
      </c>
      <c r="Q103" s="104">
        <v>3.1800000000000002E-2</v>
      </c>
      <c r="R103" s="104">
        <f>Q103*H103</f>
        <v>0.32906640000000004</v>
      </c>
      <c r="S103" s="104">
        <v>0</v>
      </c>
      <c r="T103" s="105">
        <f>S103*H103</f>
        <v>0</v>
      </c>
      <c r="AR103" s="274" t="s">
        <v>133</v>
      </c>
      <c r="AT103" s="274" t="s">
        <v>128</v>
      </c>
      <c r="AU103" s="274" t="s">
        <v>82</v>
      </c>
      <c r="AY103" s="4" t="s">
        <v>125</v>
      </c>
      <c r="BE103" s="275">
        <f>IF(N103="základní",J103,0)</f>
        <v>0</v>
      </c>
      <c r="BF103" s="275">
        <f>IF(N103="snížená",J103,0)</f>
        <v>0</v>
      </c>
      <c r="BG103" s="275">
        <f>IF(N103="zákl. přenesená",J103,0)</f>
        <v>0</v>
      </c>
      <c r="BH103" s="275">
        <f>IF(N103="sníž. přenesená",J103,0)</f>
        <v>0</v>
      </c>
      <c r="BI103" s="275">
        <f>IF(N103="nulová",J103,0)</f>
        <v>0</v>
      </c>
      <c r="BJ103" s="4" t="s">
        <v>80</v>
      </c>
      <c r="BK103" s="275">
        <f>ROUND(I103*H103,2)</f>
        <v>0</v>
      </c>
      <c r="BL103" s="4" t="s">
        <v>133</v>
      </c>
      <c r="BM103" s="274" t="s">
        <v>145</v>
      </c>
    </row>
    <row r="104" spans="2:65" s="1" customFormat="1">
      <c r="B104" s="17"/>
      <c r="D104" s="106" t="s">
        <v>135</v>
      </c>
      <c r="F104" s="107" t="s">
        <v>146</v>
      </c>
      <c r="I104" s="108"/>
      <c r="L104" s="17"/>
      <c r="M104" s="109"/>
      <c r="T104" s="38"/>
      <c r="AT104" s="4" t="s">
        <v>135</v>
      </c>
      <c r="AU104" s="4" t="s">
        <v>82</v>
      </c>
    </row>
    <row r="105" spans="2:65" s="111" customFormat="1">
      <c r="B105" s="110"/>
      <c r="D105" s="112" t="s">
        <v>137</v>
      </c>
      <c r="E105" s="113" t="s">
        <v>21</v>
      </c>
      <c r="F105" s="114" t="s">
        <v>147</v>
      </c>
      <c r="H105" s="113" t="s">
        <v>21</v>
      </c>
      <c r="I105" s="115"/>
      <c r="L105" s="110"/>
      <c r="M105" s="116"/>
      <c r="T105" s="117"/>
      <c r="AT105" s="113" t="s">
        <v>137</v>
      </c>
      <c r="AU105" s="113" t="s">
        <v>82</v>
      </c>
      <c r="AV105" s="111" t="s">
        <v>80</v>
      </c>
      <c r="AW105" s="111" t="s">
        <v>34</v>
      </c>
      <c r="AX105" s="111" t="s">
        <v>73</v>
      </c>
      <c r="AY105" s="113" t="s">
        <v>125</v>
      </c>
    </row>
    <row r="106" spans="2:65" s="111" customFormat="1">
      <c r="B106" s="110"/>
      <c r="D106" s="112" t="s">
        <v>137</v>
      </c>
      <c r="E106" s="113" t="s">
        <v>21</v>
      </c>
      <c r="F106" s="114" t="s">
        <v>148</v>
      </c>
      <c r="H106" s="113" t="s">
        <v>21</v>
      </c>
      <c r="I106" s="115"/>
      <c r="L106" s="110"/>
      <c r="M106" s="116"/>
      <c r="T106" s="117"/>
      <c r="AT106" s="113" t="s">
        <v>137</v>
      </c>
      <c r="AU106" s="113" t="s">
        <v>82</v>
      </c>
      <c r="AV106" s="111" t="s">
        <v>80</v>
      </c>
      <c r="AW106" s="111" t="s">
        <v>34</v>
      </c>
      <c r="AX106" s="111" t="s">
        <v>73</v>
      </c>
      <c r="AY106" s="113" t="s">
        <v>125</v>
      </c>
    </row>
    <row r="107" spans="2:65" s="119" customFormat="1">
      <c r="B107" s="118"/>
      <c r="D107" s="112" t="s">
        <v>137</v>
      </c>
      <c r="E107" s="120" t="s">
        <v>21</v>
      </c>
      <c r="F107" s="121" t="s">
        <v>149</v>
      </c>
      <c r="H107" s="122">
        <v>9.9039999999999999</v>
      </c>
      <c r="I107" s="123"/>
      <c r="L107" s="118"/>
      <c r="M107" s="124"/>
      <c r="T107" s="125"/>
      <c r="AT107" s="120" t="s">
        <v>137</v>
      </c>
      <c r="AU107" s="120" t="s">
        <v>82</v>
      </c>
      <c r="AV107" s="119" t="s">
        <v>82</v>
      </c>
      <c r="AW107" s="119" t="s">
        <v>34</v>
      </c>
      <c r="AX107" s="119" t="s">
        <v>73</v>
      </c>
      <c r="AY107" s="120" t="s">
        <v>125</v>
      </c>
    </row>
    <row r="108" spans="2:65" s="111" customFormat="1">
      <c r="B108" s="110"/>
      <c r="D108" s="112" t="s">
        <v>137</v>
      </c>
      <c r="E108" s="113" t="s">
        <v>21</v>
      </c>
      <c r="F108" s="114" t="s">
        <v>150</v>
      </c>
      <c r="H108" s="113" t="s">
        <v>21</v>
      </c>
      <c r="I108" s="115"/>
      <c r="L108" s="110"/>
      <c r="M108" s="116"/>
      <c r="T108" s="117"/>
      <c r="AT108" s="113" t="s">
        <v>137</v>
      </c>
      <c r="AU108" s="113" t="s">
        <v>82</v>
      </c>
      <c r="AV108" s="111" t="s">
        <v>80</v>
      </c>
      <c r="AW108" s="111" t="s">
        <v>34</v>
      </c>
      <c r="AX108" s="111" t="s">
        <v>73</v>
      </c>
      <c r="AY108" s="113" t="s">
        <v>125</v>
      </c>
    </row>
    <row r="109" spans="2:65" s="119" customFormat="1">
      <c r="B109" s="118"/>
      <c r="D109" s="112" t="s">
        <v>137</v>
      </c>
      <c r="E109" s="120" t="s">
        <v>21</v>
      </c>
      <c r="F109" s="121" t="s">
        <v>151</v>
      </c>
      <c r="H109" s="122">
        <v>0.44400000000000001</v>
      </c>
      <c r="I109" s="123"/>
      <c r="L109" s="118"/>
      <c r="M109" s="124"/>
      <c r="T109" s="125"/>
      <c r="AT109" s="120" t="s">
        <v>137</v>
      </c>
      <c r="AU109" s="120" t="s">
        <v>82</v>
      </c>
      <c r="AV109" s="119" t="s">
        <v>82</v>
      </c>
      <c r="AW109" s="119" t="s">
        <v>34</v>
      </c>
      <c r="AX109" s="119" t="s">
        <v>73</v>
      </c>
      <c r="AY109" s="120" t="s">
        <v>125</v>
      </c>
    </row>
    <row r="110" spans="2:65" s="127" customFormat="1">
      <c r="B110" s="126"/>
      <c r="D110" s="112" t="s">
        <v>137</v>
      </c>
      <c r="E110" s="128" t="s">
        <v>21</v>
      </c>
      <c r="F110" s="129" t="s">
        <v>142</v>
      </c>
      <c r="H110" s="130">
        <v>10.348000000000001</v>
      </c>
      <c r="I110" s="131"/>
      <c r="L110" s="126"/>
      <c r="M110" s="132"/>
      <c r="T110" s="133"/>
      <c r="AT110" s="128" t="s">
        <v>137</v>
      </c>
      <c r="AU110" s="128" t="s">
        <v>82</v>
      </c>
      <c r="AV110" s="127" t="s">
        <v>133</v>
      </c>
      <c r="AW110" s="127" t="s">
        <v>34</v>
      </c>
      <c r="AX110" s="127" t="s">
        <v>80</v>
      </c>
      <c r="AY110" s="128" t="s">
        <v>125</v>
      </c>
    </row>
    <row r="111" spans="2:65" s="1" customFormat="1" ht="24.2" customHeight="1">
      <c r="B111" s="17"/>
      <c r="C111" s="96" t="s">
        <v>152</v>
      </c>
      <c r="D111" s="96" t="s">
        <v>128</v>
      </c>
      <c r="E111" s="97" t="s">
        <v>153</v>
      </c>
      <c r="F111" s="98" t="s">
        <v>154</v>
      </c>
      <c r="G111" s="99" t="s">
        <v>155</v>
      </c>
      <c r="H111" s="100">
        <v>0.14399999999999999</v>
      </c>
      <c r="I111" s="101"/>
      <c r="J111" s="102">
        <f>ROUND(I111*H111,2)</f>
        <v>0</v>
      </c>
      <c r="K111" s="98" t="s">
        <v>132</v>
      </c>
      <c r="L111" s="17"/>
      <c r="M111" s="273" t="s">
        <v>21</v>
      </c>
      <c r="N111" s="103" t="s">
        <v>44</v>
      </c>
      <c r="P111" s="104">
        <f>O111*H111</f>
        <v>0</v>
      </c>
      <c r="Q111" s="104">
        <v>2.5018699999999998</v>
      </c>
      <c r="R111" s="104">
        <f>Q111*H111</f>
        <v>0.36026927999999997</v>
      </c>
      <c r="S111" s="104">
        <v>0</v>
      </c>
      <c r="T111" s="105">
        <f>S111*H111</f>
        <v>0</v>
      </c>
      <c r="AR111" s="274" t="s">
        <v>133</v>
      </c>
      <c r="AT111" s="274" t="s">
        <v>128</v>
      </c>
      <c r="AU111" s="274" t="s">
        <v>82</v>
      </c>
      <c r="AY111" s="4" t="s">
        <v>125</v>
      </c>
      <c r="BE111" s="275">
        <f>IF(N111="základní",J111,0)</f>
        <v>0</v>
      </c>
      <c r="BF111" s="275">
        <f>IF(N111="snížená",J111,0)</f>
        <v>0</v>
      </c>
      <c r="BG111" s="275">
        <f>IF(N111="zákl. přenesená",J111,0)</f>
        <v>0</v>
      </c>
      <c r="BH111" s="275">
        <f>IF(N111="sníž. přenesená",J111,0)</f>
        <v>0</v>
      </c>
      <c r="BI111" s="275">
        <f>IF(N111="nulová",J111,0)</f>
        <v>0</v>
      </c>
      <c r="BJ111" s="4" t="s">
        <v>80</v>
      </c>
      <c r="BK111" s="275">
        <f>ROUND(I111*H111,2)</f>
        <v>0</v>
      </c>
      <c r="BL111" s="4" t="s">
        <v>133</v>
      </c>
      <c r="BM111" s="274" t="s">
        <v>156</v>
      </c>
    </row>
    <row r="112" spans="2:65" s="1" customFormat="1">
      <c r="B112" s="17"/>
      <c r="D112" s="106" t="s">
        <v>135</v>
      </c>
      <c r="F112" s="107" t="s">
        <v>157</v>
      </c>
      <c r="I112" s="108"/>
      <c r="L112" s="17"/>
      <c r="M112" s="109"/>
      <c r="T112" s="38"/>
      <c r="AT112" s="4" t="s">
        <v>135</v>
      </c>
      <c r="AU112" s="4" t="s">
        <v>82</v>
      </c>
    </row>
    <row r="113" spans="2:65" s="111" customFormat="1">
      <c r="B113" s="110"/>
      <c r="D113" s="112" t="s">
        <v>137</v>
      </c>
      <c r="E113" s="113" t="s">
        <v>21</v>
      </c>
      <c r="F113" s="114" t="s">
        <v>158</v>
      </c>
      <c r="H113" s="113" t="s">
        <v>21</v>
      </c>
      <c r="I113" s="115"/>
      <c r="L113" s="110"/>
      <c r="M113" s="116"/>
      <c r="T113" s="117"/>
      <c r="AT113" s="113" t="s">
        <v>137</v>
      </c>
      <c r="AU113" s="113" t="s">
        <v>82</v>
      </c>
      <c r="AV113" s="111" t="s">
        <v>80</v>
      </c>
      <c r="AW113" s="111" t="s">
        <v>34</v>
      </c>
      <c r="AX113" s="111" t="s">
        <v>73</v>
      </c>
      <c r="AY113" s="113" t="s">
        <v>125</v>
      </c>
    </row>
    <row r="114" spans="2:65" s="119" customFormat="1">
      <c r="B114" s="118"/>
      <c r="D114" s="112" t="s">
        <v>137</v>
      </c>
      <c r="E114" s="120" t="s">
        <v>21</v>
      </c>
      <c r="F114" s="121" t="s">
        <v>159</v>
      </c>
      <c r="H114" s="122">
        <v>0.14399999999999999</v>
      </c>
      <c r="I114" s="123"/>
      <c r="L114" s="118"/>
      <c r="M114" s="124"/>
      <c r="T114" s="125"/>
      <c r="AT114" s="120" t="s">
        <v>137</v>
      </c>
      <c r="AU114" s="120" t="s">
        <v>82</v>
      </c>
      <c r="AV114" s="119" t="s">
        <v>82</v>
      </c>
      <c r="AW114" s="119" t="s">
        <v>34</v>
      </c>
      <c r="AX114" s="119" t="s">
        <v>73</v>
      </c>
      <c r="AY114" s="120" t="s">
        <v>125</v>
      </c>
    </row>
    <row r="115" spans="2:65" s="127" customFormat="1">
      <c r="B115" s="126"/>
      <c r="D115" s="112" t="s">
        <v>137</v>
      </c>
      <c r="E115" s="128" t="s">
        <v>21</v>
      </c>
      <c r="F115" s="129" t="s">
        <v>142</v>
      </c>
      <c r="H115" s="130">
        <v>0.14399999999999999</v>
      </c>
      <c r="I115" s="131"/>
      <c r="L115" s="126"/>
      <c r="M115" s="132"/>
      <c r="T115" s="133"/>
      <c r="AT115" s="128" t="s">
        <v>137</v>
      </c>
      <c r="AU115" s="128" t="s">
        <v>82</v>
      </c>
      <c r="AV115" s="127" t="s">
        <v>133</v>
      </c>
      <c r="AW115" s="127" t="s">
        <v>34</v>
      </c>
      <c r="AX115" s="127" t="s">
        <v>80</v>
      </c>
      <c r="AY115" s="128" t="s">
        <v>125</v>
      </c>
    </row>
    <row r="116" spans="2:65" s="86" customFormat="1" ht="22.9" customHeight="1">
      <c r="B116" s="85"/>
      <c r="D116" s="87" t="s">
        <v>72</v>
      </c>
      <c r="E116" s="94" t="s">
        <v>160</v>
      </c>
      <c r="F116" s="94" t="s">
        <v>161</v>
      </c>
      <c r="I116" s="89"/>
      <c r="J116" s="95">
        <f>BK116</f>
        <v>0</v>
      </c>
      <c r="L116" s="85"/>
      <c r="M116" s="91"/>
      <c r="P116" s="92">
        <f>SUM(P117:P151)</f>
        <v>0</v>
      </c>
      <c r="R116" s="92">
        <f>SUM(R117:R151)</f>
        <v>1.1520000000000001E-4</v>
      </c>
      <c r="T116" s="93">
        <f>SUM(T117:T151)</f>
        <v>1.0606010000000001</v>
      </c>
      <c r="AR116" s="87" t="s">
        <v>80</v>
      </c>
      <c r="AT116" s="271" t="s">
        <v>72</v>
      </c>
      <c r="AU116" s="271" t="s">
        <v>80</v>
      </c>
      <c r="AY116" s="87" t="s">
        <v>125</v>
      </c>
      <c r="BK116" s="272">
        <f>SUM(BK117:BK151)</f>
        <v>0</v>
      </c>
    </row>
    <row r="117" spans="2:65" s="1" customFormat="1" ht="24.2" customHeight="1">
      <c r="B117" s="17"/>
      <c r="C117" s="96" t="s">
        <v>133</v>
      </c>
      <c r="D117" s="96" t="s">
        <v>128</v>
      </c>
      <c r="E117" s="97" t="s">
        <v>162</v>
      </c>
      <c r="F117" s="98" t="s">
        <v>163</v>
      </c>
      <c r="G117" s="99" t="s">
        <v>131</v>
      </c>
      <c r="H117" s="100">
        <v>2.88</v>
      </c>
      <c r="I117" s="101"/>
      <c r="J117" s="102">
        <f>ROUND(I117*H117,2)</f>
        <v>0</v>
      </c>
      <c r="K117" s="98" t="s">
        <v>132</v>
      </c>
      <c r="L117" s="17"/>
      <c r="M117" s="273" t="s">
        <v>21</v>
      </c>
      <c r="N117" s="103" t="s">
        <v>44</v>
      </c>
      <c r="P117" s="104">
        <f>O117*H117</f>
        <v>0</v>
      </c>
      <c r="Q117" s="104">
        <v>0</v>
      </c>
      <c r="R117" s="104">
        <f>Q117*H117</f>
        <v>0</v>
      </c>
      <c r="S117" s="104">
        <v>0</v>
      </c>
      <c r="T117" s="105">
        <f>S117*H117</f>
        <v>0</v>
      </c>
      <c r="AR117" s="274" t="s">
        <v>133</v>
      </c>
      <c r="AT117" s="274" t="s">
        <v>128</v>
      </c>
      <c r="AU117" s="274" t="s">
        <v>82</v>
      </c>
      <c r="AY117" s="4" t="s">
        <v>125</v>
      </c>
      <c r="BE117" s="275">
        <f>IF(N117="základní",J117,0)</f>
        <v>0</v>
      </c>
      <c r="BF117" s="275">
        <f>IF(N117="snížená",J117,0)</f>
        <v>0</v>
      </c>
      <c r="BG117" s="275">
        <f>IF(N117="zákl. přenesená",J117,0)</f>
        <v>0</v>
      </c>
      <c r="BH117" s="275">
        <f>IF(N117="sníž. přenesená",J117,0)</f>
        <v>0</v>
      </c>
      <c r="BI117" s="275">
        <f>IF(N117="nulová",J117,0)</f>
        <v>0</v>
      </c>
      <c r="BJ117" s="4" t="s">
        <v>80</v>
      </c>
      <c r="BK117" s="275">
        <f>ROUND(I117*H117,2)</f>
        <v>0</v>
      </c>
      <c r="BL117" s="4" t="s">
        <v>133</v>
      </c>
      <c r="BM117" s="274" t="s">
        <v>164</v>
      </c>
    </row>
    <row r="118" spans="2:65" s="1" customFormat="1">
      <c r="B118" s="17"/>
      <c r="D118" s="106" t="s">
        <v>135</v>
      </c>
      <c r="F118" s="107" t="s">
        <v>165</v>
      </c>
      <c r="I118" s="108"/>
      <c r="L118" s="17"/>
      <c r="M118" s="109"/>
      <c r="T118" s="38"/>
      <c r="AT118" s="4" t="s">
        <v>135</v>
      </c>
      <c r="AU118" s="4" t="s">
        <v>82</v>
      </c>
    </row>
    <row r="119" spans="2:65" s="119" customFormat="1">
      <c r="B119" s="118"/>
      <c r="D119" s="112" t="s">
        <v>137</v>
      </c>
      <c r="E119" s="120" t="s">
        <v>21</v>
      </c>
      <c r="F119" s="121" t="s">
        <v>166</v>
      </c>
      <c r="H119" s="122">
        <v>2.88</v>
      </c>
      <c r="I119" s="123"/>
      <c r="L119" s="118"/>
      <c r="M119" s="124"/>
      <c r="T119" s="125"/>
      <c r="AT119" s="120" t="s">
        <v>137</v>
      </c>
      <c r="AU119" s="120" t="s">
        <v>82</v>
      </c>
      <c r="AV119" s="119" t="s">
        <v>82</v>
      </c>
      <c r="AW119" s="119" t="s">
        <v>34</v>
      </c>
      <c r="AX119" s="119" t="s">
        <v>73</v>
      </c>
      <c r="AY119" s="120" t="s">
        <v>125</v>
      </c>
    </row>
    <row r="120" spans="2:65" s="127" customFormat="1">
      <c r="B120" s="126"/>
      <c r="D120" s="112" t="s">
        <v>137</v>
      </c>
      <c r="E120" s="128" t="s">
        <v>21</v>
      </c>
      <c r="F120" s="129" t="s">
        <v>142</v>
      </c>
      <c r="H120" s="130">
        <v>2.88</v>
      </c>
      <c r="I120" s="131"/>
      <c r="L120" s="126"/>
      <c r="M120" s="132"/>
      <c r="T120" s="133"/>
      <c r="AT120" s="128" t="s">
        <v>137</v>
      </c>
      <c r="AU120" s="128" t="s">
        <v>82</v>
      </c>
      <c r="AV120" s="127" t="s">
        <v>133</v>
      </c>
      <c r="AW120" s="127" t="s">
        <v>34</v>
      </c>
      <c r="AX120" s="127" t="s">
        <v>80</v>
      </c>
      <c r="AY120" s="128" t="s">
        <v>125</v>
      </c>
    </row>
    <row r="121" spans="2:65" s="1" customFormat="1" ht="24.2" customHeight="1">
      <c r="B121" s="17"/>
      <c r="C121" s="96" t="s">
        <v>167</v>
      </c>
      <c r="D121" s="96" t="s">
        <v>128</v>
      </c>
      <c r="E121" s="97" t="s">
        <v>168</v>
      </c>
      <c r="F121" s="98" t="s">
        <v>169</v>
      </c>
      <c r="G121" s="99" t="s">
        <v>131</v>
      </c>
      <c r="H121" s="100">
        <v>2.88</v>
      </c>
      <c r="I121" s="101"/>
      <c r="J121" s="102">
        <f>ROUND(I121*H121,2)</f>
        <v>0</v>
      </c>
      <c r="K121" s="98" t="s">
        <v>132</v>
      </c>
      <c r="L121" s="17"/>
      <c r="M121" s="273" t="s">
        <v>21</v>
      </c>
      <c r="N121" s="103" t="s">
        <v>44</v>
      </c>
      <c r="P121" s="104">
        <f>O121*H121</f>
        <v>0</v>
      </c>
      <c r="Q121" s="104">
        <v>4.0000000000000003E-5</v>
      </c>
      <c r="R121" s="104">
        <f>Q121*H121</f>
        <v>1.1520000000000001E-4</v>
      </c>
      <c r="S121" s="104">
        <v>0</v>
      </c>
      <c r="T121" s="105">
        <f>S121*H121</f>
        <v>0</v>
      </c>
      <c r="AR121" s="274" t="s">
        <v>133</v>
      </c>
      <c r="AT121" s="274" t="s">
        <v>128</v>
      </c>
      <c r="AU121" s="274" t="s">
        <v>82</v>
      </c>
      <c r="AY121" s="4" t="s">
        <v>125</v>
      </c>
      <c r="BE121" s="275">
        <f>IF(N121="základní",J121,0)</f>
        <v>0</v>
      </c>
      <c r="BF121" s="275">
        <f>IF(N121="snížená",J121,0)</f>
        <v>0</v>
      </c>
      <c r="BG121" s="275">
        <f>IF(N121="zákl. přenesená",J121,0)</f>
        <v>0</v>
      </c>
      <c r="BH121" s="275">
        <f>IF(N121="sníž. přenesená",J121,0)</f>
        <v>0</v>
      </c>
      <c r="BI121" s="275">
        <f>IF(N121="nulová",J121,0)</f>
        <v>0</v>
      </c>
      <c r="BJ121" s="4" t="s">
        <v>80</v>
      </c>
      <c r="BK121" s="275">
        <f>ROUND(I121*H121,2)</f>
        <v>0</v>
      </c>
      <c r="BL121" s="4" t="s">
        <v>133</v>
      </c>
      <c r="BM121" s="274" t="s">
        <v>170</v>
      </c>
    </row>
    <row r="122" spans="2:65" s="1" customFormat="1">
      <c r="B122" s="17"/>
      <c r="D122" s="106" t="s">
        <v>135</v>
      </c>
      <c r="F122" s="107" t="s">
        <v>171</v>
      </c>
      <c r="I122" s="108"/>
      <c r="L122" s="17"/>
      <c r="M122" s="109"/>
      <c r="T122" s="38"/>
      <c r="AT122" s="4" t="s">
        <v>135</v>
      </c>
      <c r="AU122" s="4" t="s">
        <v>82</v>
      </c>
    </row>
    <row r="123" spans="2:65" s="119" customFormat="1">
      <c r="B123" s="118"/>
      <c r="D123" s="112" t="s">
        <v>137</v>
      </c>
      <c r="E123" s="120" t="s">
        <v>21</v>
      </c>
      <c r="F123" s="121" t="s">
        <v>166</v>
      </c>
      <c r="H123" s="122">
        <v>2.88</v>
      </c>
      <c r="I123" s="123"/>
      <c r="L123" s="118"/>
      <c r="M123" s="124"/>
      <c r="T123" s="125"/>
      <c r="AT123" s="120" t="s">
        <v>137</v>
      </c>
      <c r="AU123" s="120" t="s">
        <v>82</v>
      </c>
      <c r="AV123" s="119" t="s">
        <v>82</v>
      </c>
      <c r="AW123" s="119" t="s">
        <v>34</v>
      </c>
      <c r="AX123" s="119" t="s">
        <v>73</v>
      </c>
      <c r="AY123" s="120" t="s">
        <v>125</v>
      </c>
    </row>
    <row r="124" spans="2:65" s="127" customFormat="1">
      <c r="B124" s="126"/>
      <c r="D124" s="112" t="s">
        <v>137</v>
      </c>
      <c r="E124" s="128" t="s">
        <v>21</v>
      </c>
      <c r="F124" s="129" t="s">
        <v>142</v>
      </c>
      <c r="H124" s="130">
        <v>2.88</v>
      </c>
      <c r="I124" s="131"/>
      <c r="L124" s="126"/>
      <c r="M124" s="132"/>
      <c r="T124" s="133"/>
      <c r="AT124" s="128" t="s">
        <v>137</v>
      </c>
      <c r="AU124" s="128" t="s">
        <v>82</v>
      </c>
      <c r="AV124" s="127" t="s">
        <v>133</v>
      </c>
      <c r="AW124" s="127" t="s">
        <v>34</v>
      </c>
      <c r="AX124" s="127" t="s">
        <v>80</v>
      </c>
      <c r="AY124" s="128" t="s">
        <v>125</v>
      </c>
    </row>
    <row r="125" spans="2:65" s="1" customFormat="1" ht="16.5" customHeight="1">
      <c r="B125" s="17"/>
      <c r="C125" s="96" t="s">
        <v>126</v>
      </c>
      <c r="D125" s="96" t="s">
        <v>128</v>
      </c>
      <c r="E125" s="97" t="s">
        <v>172</v>
      </c>
      <c r="F125" s="98" t="s">
        <v>173</v>
      </c>
      <c r="G125" s="99" t="s">
        <v>155</v>
      </c>
      <c r="H125" s="100">
        <v>5.0999999999999997E-2</v>
      </c>
      <c r="I125" s="101"/>
      <c r="J125" s="102">
        <f>ROUND(I125*H125,2)</f>
        <v>0</v>
      </c>
      <c r="K125" s="98" t="s">
        <v>132</v>
      </c>
      <c r="L125" s="17"/>
      <c r="M125" s="273" t="s">
        <v>21</v>
      </c>
      <c r="N125" s="103" t="s">
        <v>44</v>
      </c>
      <c r="P125" s="104">
        <f>O125*H125</f>
        <v>0</v>
      </c>
      <c r="Q125" s="104">
        <v>0</v>
      </c>
      <c r="R125" s="104">
        <f>Q125*H125</f>
        <v>0</v>
      </c>
      <c r="S125" s="104">
        <v>2.2000000000000002</v>
      </c>
      <c r="T125" s="105">
        <f>S125*H125</f>
        <v>0.11220000000000001</v>
      </c>
      <c r="AR125" s="274" t="s">
        <v>133</v>
      </c>
      <c r="AT125" s="274" t="s">
        <v>128</v>
      </c>
      <c r="AU125" s="274" t="s">
        <v>82</v>
      </c>
      <c r="AY125" s="4" t="s">
        <v>125</v>
      </c>
      <c r="BE125" s="275">
        <f>IF(N125="základní",J125,0)</f>
        <v>0</v>
      </c>
      <c r="BF125" s="275">
        <f>IF(N125="snížená",J125,0)</f>
        <v>0</v>
      </c>
      <c r="BG125" s="275">
        <f>IF(N125="zákl. přenesená",J125,0)</f>
        <v>0</v>
      </c>
      <c r="BH125" s="275">
        <f>IF(N125="sníž. přenesená",J125,0)</f>
        <v>0</v>
      </c>
      <c r="BI125" s="275">
        <f>IF(N125="nulová",J125,0)</f>
        <v>0</v>
      </c>
      <c r="BJ125" s="4" t="s">
        <v>80</v>
      </c>
      <c r="BK125" s="275">
        <f>ROUND(I125*H125,2)</f>
        <v>0</v>
      </c>
      <c r="BL125" s="4" t="s">
        <v>133</v>
      </c>
      <c r="BM125" s="274" t="s">
        <v>174</v>
      </c>
    </row>
    <row r="126" spans="2:65" s="1" customFormat="1">
      <c r="B126" s="17"/>
      <c r="D126" s="106" t="s">
        <v>135</v>
      </c>
      <c r="F126" s="107" t="s">
        <v>175</v>
      </c>
      <c r="I126" s="108"/>
      <c r="L126" s="17"/>
      <c r="M126" s="109"/>
      <c r="T126" s="38"/>
      <c r="AT126" s="4" t="s">
        <v>135</v>
      </c>
      <c r="AU126" s="4" t="s">
        <v>82</v>
      </c>
    </row>
    <row r="127" spans="2:65" s="111" customFormat="1">
      <c r="B127" s="110"/>
      <c r="D127" s="112" t="s">
        <v>137</v>
      </c>
      <c r="E127" s="113" t="s">
        <v>21</v>
      </c>
      <c r="F127" s="114" t="s">
        <v>176</v>
      </c>
      <c r="H127" s="113" t="s">
        <v>21</v>
      </c>
      <c r="I127" s="115"/>
      <c r="L127" s="110"/>
      <c r="M127" s="116"/>
      <c r="T127" s="117"/>
      <c r="AT127" s="113" t="s">
        <v>137</v>
      </c>
      <c r="AU127" s="113" t="s">
        <v>82</v>
      </c>
      <c r="AV127" s="111" t="s">
        <v>80</v>
      </c>
      <c r="AW127" s="111" t="s">
        <v>34</v>
      </c>
      <c r="AX127" s="111" t="s">
        <v>73</v>
      </c>
      <c r="AY127" s="113" t="s">
        <v>125</v>
      </c>
    </row>
    <row r="128" spans="2:65" s="119" customFormat="1">
      <c r="B128" s="118"/>
      <c r="D128" s="112" t="s">
        <v>137</v>
      </c>
      <c r="E128" s="120" t="s">
        <v>21</v>
      </c>
      <c r="F128" s="121" t="s">
        <v>177</v>
      </c>
      <c r="H128" s="122">
        <v>5.0999999999999997E-2</v>
      </c>
      <c r="I128" s="123"/>
      <c r="L128" s="118"/>
      <c r="M128" s="124"/>
      <c r="T128" s="125"/>
      <c r="AT128" s="120" t="s">
        <v>137</v>
      </c>
      <c r="AU128" s="120" t="s">
        <v>82</v>
      </c>
      <c r="AV128" s="119" t="s">
        <v>82</v>
      </c>
      <c r="AW128" s="119" t="s">
        <v>34</v>
      </c>
      <c r="AX128" s="119" t="s">
        <v>73</v>
      </c>
      <c r="AY128" s="120" t="s">
        <v>125</v>
      </c>
    </row>
    <row r="129" spans="2:65" s="127" customFormat="1">
      <c r="B129" s="126"/>
      <c r="D129" s="112" t="s">
        <v>137</v>
      </c>
      <c r="E129" s="128" t="s">
        <v>21</v>
      </c>
      <c r="F129" s="129" t="s">
        <v>142</v>
      </c>
      <c r="H129" s="130">
        <v>5.0999999999999997E-2</v>
      </c>
      <c r="I129" s="131"/>
      <c r="L129" s="126"/>
      <c r="M129" s="132"/>
      <c r="T129" s="133"/>
      <c r="AT129" s="128" t="s">
        <v>137</v>
      </c>
      <c r="AU129" s="128" t="s">
        <v>82</v>
      </c>
      <c r="AV129" s="127" t="s">
        <v>133</v>
      </c>
      <c r="AW129" s="127" t="s">
        <v>34</v>
      </c>
      <c r="AX129" s="127" t="s">
        <v>80</v>
      </c>
      <c r="AY129" s="128" t="s">
        <v>125</v>
      </c>
    </row>
    <row r="130" spans="2:65" s="1" customFormat="1" ht="21.75" customHeight="1">
      <c r="B130" s="17"/>
      <c r="C130" s="96" t="s">
        <v>178</v>
      </c>
      <c r="D130" s="96" t="s">
        <v>128</v>
      </c>
      <c r="E130" s="97" t="s">
        <v>179</v>
      </c>
      <c r="F130" s="98" t="s">
        <v>180</v>
      </c>
      <c r="G130" s="99" t="s">
        <v>155</v>
      </c>
      <c r="H130" s="100">
        <v>5.0999999999999997E-2</v>
      </c>
      <c r="I130" s="101"/>
      <c r="J130" s="102">
        <f>ROUND(I130*H130,2)</f>
        <v>0</v>
      </c>
      <c r="K130" s="98" t="s">
        <v>132</v>
      </c>
      <c r="L130" s="17"/>
      <c r="M130" s="273" t="s">
        <v>21</v>
      </c>
      <c r="N130" s="103" t="s">
        <v>44</v>
      </c>
      <c r="P130" s="104">
        <f>O130*H130</f>
        <v>0</v>
      </c>
      <c r="Q130" s="104">
        <v>0</v>
      </c>
      <c r="R130" s="104">
        <f>Q130*H130</f>
        <v>0</v>
      </c>
      <c r="S130" s="104">
        <v>4.3999999999999997E-2</v>
      </c>
      <c r="T130" s="105">
        <f>S130*H130</f>
        <v>2.2439999999999999E-3</v>
      </c>
      <c r="AR130" s="274" t="s">
        <v>133</v>
      </c>
      <c r="AT130" s="274" t="s">
        <v>128</v>
      </c>
      <c r="AU130" s="274" t="s">
        <v>82</v>
      </c>
      <c r="AY130" s="4" t="s">
        <v>125</v>
      </c>
      <c r="BE130" s="275">
        <f>IF(N130="základní",J130,0)</f>
        <v>0</v>
      </c>
      <c r="BF130" s="275">
        <f>IF(N130="snížená",J130,0)</f>
        <v>0</v>
      </c>
      <c r="BG130" s="275">
        <f>IF(N130="zákl. přenesená",J130,0)</f>
        <v>0</v>
      </c>
      <c r="BH130" s="275">
        <f>IF(N130="sníž. přenesená",J130,0)</f>
        <v>0</v>
      </c>
      <c r="BI130" s="275">
        <f>IF(N130="nulová",J130,0)</f>
        <v>0</v>
      </c>
      <c r="BJ130" s="4" t="s">
        <v>80</v>
      </c>
      <c r="BK130" s="275">
        <f>ROUND(I130*H130,2)</f>
        <v>0</v>
      </c>
      <c r="BL130" s="4" t="s">
        <v>133</v>
      </c>
      <c r="BM130" s="274" t="s">
        <v>181</v>
      </c>
    </row>
    <row r="131" spans="2:65" s="1" customFormat="1">
      <c r="B131" s="17"/>
      <c r="D131" s="106" t="s">
        <v>135</v>
      </c>
      <c r="F131" s="107" t="s">
        <v>182</v>
      </c>
      <c r="I131" s="108"/>
      <c r="L131" s="17"/>
      <c r="M131" s="109"/>
      <c r="T131" s="38"/>
      <c r="AT131" s="4" t="s">
        <v>135</v>
      </c>
      <c r="AU131" s="4" t="s">
        <v>82</v>
      </c>
    </row>
    <row r="132" spans="2:65" s="111" customFormat="1">
      <c r="B132" s="110"/>
      <c r="D132" s="112" t="s">
        <v>137</v>
      </c>
      <c r="E132" s="113" t="s">
        <v>21</v>
      </c>
      <c r="F132" s="114" t="s">
        <v>176</v>
      </c>
      <c r="H132" s="113" t="s">
        <v>21</v>
      </c>
      <c r="I132" s="115"/>
      <c r="L132" s="110"/>
      <c r="M132" s="116"/>
      <c r="T132" s="117"/>
      <c r="AT132" s="113" t="s">
        <v>137</v>
      </c>
      <c r="AU132" s="113" t="s">
        <v>82</v>
      </c>
      <c r="AV132" s="111" t="s">
        <v>80</v>
      </c>
      <c r="AW132" s="111" t="s">
        <v>34</v>
      </c>
      <c r="AX132" s="111" t="s">
        <v>73</v>
      </c>
      <c r="AY132" s="113" t="s">
        <v>125</v>
      </c>
    </row>
    <row r="133" spans="2:65" s="119" customFormat="1">
      <c r="B133" s="118"/>
      <c r="D133" s="112" t="s">
        <v>137</v>
      </c>
      <c r="E133" s="120" t="s">
        <v>21</v>
      </c>
      <c r="F133" s="121" t="s">
        <v>177</v>
      </c>
      <c r="H133" s="122">
        <v>5.0999999999999997E-2</v>
      </c>
      <c r="I133" s="123"/>
      <c r="L133" s="118"/>
      <c r="M133" s="124"/>
      <c r="T133" s="125"/>
      <c r="AT133" s="120" t="s">
        <v>137</v>
      </c>
      <c r="AU133" s="120" t="s">
        <v>82</v>
      </c>
      <c r="AV133" s="119" t="s">
        <v>82</v>
      </c>
      <c r="AW133" s="119" t="s">
        <v>34</v>
      </c>
      <c r="AX133" s="119" t="s">
        <v>73</v>
      </c>
      <c r="AY133" s="120" t="s">
        <v>125</v>
      </c>
    </row>
    <row r="134" spans="2:65" s="127" customFormat="1">
      <c r="B134" s="126"/>
      <c r="D134" s="112" t="s">
        <v>137</v>
      </c>
      <c r="E134" s="128" t="s">
        <v>21</v>
      </c>
      <c r="F134" s="129" t="s">
        <v>142</v>
      </c>
      <c r="H134" s="130">
        <v>5.0999999999999997E-2</v>
      </c>
      <c r="I134" s="131"/>
      <c r="L134" s="126"/>
      <c r="M134" s="132"/>
      <c r="T134" s="133"/>
      <c r="AT134" s="128" t="s">
        <v>137</v>
      </c>
      <c r="AU134" s="128" t="s">
        <v>82</v>
      </c>
      <c r="AV134" s="127" t="s">
        <v>133</v>
      </c>
      <c r="AW134" s="127" t="s">
        <v>34</v>
      </c>
      <c r="AX134" s="127" t="s">
        <v>80</v>
      </c>
      <c r="AY134" s="128" t="s">
        <v>125</v>
      </c>
    </row>
    <row r="135" spans="2:65" s="1" customFormat="1" ht="24.2" customHeight="1">
      <c r="B135" s="17"/>
      <c r="C135" s="96" t="s">
        <v>183</v>
      </c>
      <c r="D135" s="96" t="s">
        <v>128</v>
      </c>
      <c r="E135" s="97" t="s">
        <v>184</v>
      </c>
      <c r="F135" s="98" t="s">
        <v>185</v>
      </c>
      <c r="G135" s="99" t="s">
        <v>131</v>
      </c>
      <c r="H135" s="100">
        <v>3.0310000000000001</v>
      </c>
      <c r="I135" s="101"/>
      <c r="J135" s="102">
        <f>ROUND(I135*H135,2)</f>
        <v>0</v>
      </c>
      <c r="K135" s="98" t="s">
        <v>132</v>
      </c>
      <c r="L135" s="17"/>
      <c r="M135" s="273" t="s">
        <v>21</v>
      </c>
      <c r="N135" s="103" t="s">
        <v>44</v>
      </c>
      <c r="P135" s="104">
        <f>O135*H135</f>
        <v>0</v>
      </c>
      <c r="Q135" s="104">
        <v>0</v>
      </c>
      <c r="R135" s="104">
        <f>Q135*H135</f>
        <v>0</v>
      </c>
      <c r="S135" s="104">
        <v>3.5000000000000003E-2</v>
      </c>
      <c r="T135" s="105">
        <f>S135*H135</f>
        <v>0.10608500000000001</v>
      </c>
      <c r="AR135" s="274" t="s">
        <v>133</v>
      </c>
      <c r="AT135" s="274" t="s">
        <v>128</v>
      </c>
      <c r="AU135" s="274" t="s">
        <v>82</v>
      </c>
      <c r="AY135" s="4" t="s">
        <v>125</v>
      </c>
      <c r="BE135" s="275">
        <f>IF(N135="základní",J135,0)</f>
        <v>0</v>
      </c>
      <c r="BF135" s="275">
        <f>IF(N135="snížená",J135,0)</f>
        <v>0</v>
      </c>
      <c r="BG135" s="275">
        <f>IF(N135="zákl. přenesená",J135,0)</f>
        <v>0</v>
      </c>
      <c r="BH135" s="275">
        <f>IF(N135="sníž. přenesená",J135,0)</f>
        <v>0</v>
      </c>
      <c r="BI135" s="275">
        <f>IF(N135="nulová",J135,0)</f>
        <v>0</v>
      </c>
      <c r="BJ135" s="4" t="s">
        <v>80</v>
      </c>
      <c r="BK135" s="275">
        <f>ROUND(I135*H135,2)</f>
        <v>0</v>
      </c>
      <c r="BL135" s="4" t="s">
        <v>133</v>
      </c>
      <c r="BM135" s="274" t="s">
        <v>186</v>
      </c>
    </row>
    <row r="136" spans="2:65" s="1" customFormat="1">
      <c r="B136" s="17"/>
      <c r="D136" s="106" t="s">
        <v>135</v>
      </c>
      <c r="F136" s="107" t="s">
        <v>187</v>
      </c>
      <c r="I136" s="108"/>
      <c r="L136" s="17"/>
      <c r="M136" s="109"/>
      <c r="T136" s="38"/>
      <c r="AT136" s="4" t="s">
        <v>135</v>
      </c>
      <c r="AU136" s="4" t="s">
        <v>82</v>
      </c>
    </row>
    <row r="137" spans="2:65" s="119" customFormat="1">
      <c r="B137" s="118"/>
      <c r="D137" s="112" t="s">
        <v>137</v>
      </c>
      <c r="E137" s="120" t="s">
        <v>21</v>
      </c>
      <c r="F137" s="121" t="s">
        <v>166</v>
      </c>
      <c r="H137" s="122">
        <v>2.88</v>
      </c>
      <c r="I137" s="123"/>
      <c r="L137" s="118"/>
      <c r="M137" s="124"/>
      <c r="T137" s="125"/>
      <c r="AT137" s="120" t="s">
        <v>137</v>
      </c>
      <c r="AU137" s="120" t="s">
        <v>82</v>
      </c>
      <c r="AV137" s="119" t="s">
        <v>82</v>
      </c>
      <c r="AW137" s="119" t="s">
        <v>34</v>
      </c>
      <c r="AX137" s="119" t="s">
        <v>73</v>
      </c>
      <c r="AY137" s="120" t="s">
        <v>125</v>
      </c>
    </row>
    <row r="138" spans="2:65" s="119" customFormat="1">
      <c r="B138" s="118"/>
      <c r="D138" s="112" t="s">
        <v>137</v>
      </c>
      <c r="E138" s="120" t="s">
        <v>21</v>
      </c>
      <c r="F138" s="121" t="s">
        <v>188</v>
      </c>
      <c r="H138" s="122">
        <v>0.151</v>
      </c>
      <c r="I138" s="123"/>
      <c r="L138" s="118"/>
      <c r="M138" s="124"/>
      <c r="T138" s="125"/>
      <c r="AT138" s="120" t="s">
        <v>137</v>
      </c>
      <c r="AU138" s="120" t="s">
        <v>82</v>
      </c>
      <c r="AV138" s="119" t="s">
        <v>82</v>
      </c>
      <c r="AW138" s="119" t="s">
        <v>34</v>
      </c>
      <c r="AX138" s="119" t="s">
        <v>73</v>
      </c>
      <c r="AY138" s="120" t="s">
        <v>125</v>
      </c>
    </row>
    <row r="139" spans="2:65" s="127" customFormat="1">
      <c r="B139" s="126"/>
      <c r="D139" s="112" t="s">
        <v>137</v>
      </c>
      <c r="E139" s="128" t="s">
        <v>21</v>
      </c>
      <c r="F139" s="129" t="s">
        <v>142</v>
      </c>
      <c r="H139" s="130">
        <v>3.0309999999999997</v>
      </c>
      <c r="I139" s="131"/>
      <c r="L139" s="126"/>
      <c r="M139" s="132"/>
      <c r="T139" s="133"/>
      <c r="AT139" s="128" t="s">
        <v>137</v>
      </c>
      <c r="AU139" s="128" t="s">
        <v>82</v>
      </c>
      <c r="AV139" s="127" t="s">
        <v>133</v>
      </c>
      <c r="AW139" s="127" t="s">
        <v>34</v>
      </c>
      <c r="AX139" s="127" t="s">
        <v>80</v>
      </c>
      <c r="AY139" s="128" t="s">
        <v>125</v>
      </c>
    </row>
    <row r="140" spans="2:65" s="1" customFormat="1" ht="24.2" customHeight="1">
      <c r="B140" s="17"/>
      <c r="C140" s="96" t="s">
        <v>160</v>
      </c>
      <c r="D140" s="96" t="s">
        <v>128</v>
      </c>
      <c r="E140" s="97" t="s">
        <v>189</v>
      </c>
      <c r="F140" s="98" t="s">
        <v>190</v>
      </c>
      <c r="G140" s="99" t="s">
        <v>131</v>
      </c>
      <c r="H140" s="100">
        <v>12.353999999999999</v>
      </c>
      <c r="I140" s="101"/>
      <c r="J140" s="102">
        <f>ROUND(I140*H140,2)</f>
        <v>0</v>
      </c>
      <c r="K140" s="98" t="s">
        <v>132</v>
      </c>
      <c r="L140" s="17"/>
      <c r="M140" s="273" t="s">
        <v>21</v>
      </c>
      <c r="N140" s="103" t="s">
        <v>44</v>
      </c>
      <c r="P140" s="104">
        <f>O140*H140</f>
        <v>0</v>
      </c>
      <c r="Q140" s="104">
        <v>0</v>
      </c>
      <c r="R140" s="104">
        <f>Q140*H140</f>
        <v>0</v>
      </c>
      <c r="S140" s="104">
        <v>6.8000000000000005E-2</v>
      </c>
      <c r="T140" s="105">
        <f>S140*H140</f>
        <v>0.84007200000000004</v>
      </c>
      <c r="AR140" s="274" t="s">
        <v>133</v>
      </c>
      <c r="AT140" s="274" t="s">
        <v>128</v>
      </c>
      <c r="AU140" s="274" t="s">
        <v>82</v>
      </c>
      <c r="AY140" s="4" t="s">
        <v>125</v>
      </c>
      <c r="BE140" s="275">
        <f>IF(N140="základní",J140,0)</f>
        <v>0</v>
      </c>
      <c r="BF140" s="275">
        <f>IF(N140="snížená",J140,0)</f>
        <v>0</v>
      </c>
      <c r="BG140" s="275">
        <f>IF(N140="zákl. přenesená",J140,0)</f>
        <v>0</v>
      </c>
      <c r="BH140" s="275">
        <f>IF(N140="sníž. přenesená",J140,0)</f>
        <v>0</v>
      </c>
      <c r="BI140" s="275">
        <f>IF(N140="nulová",J140,0)</f>
        <v>0</v>
      </c>
      <c r="BJ140" s="4" t="s">
        <v>80</v>
      </c>
      <c r="BK140" s="275">
        <f>ROUND(I140*H140,2)</f>
        <v>0</v>
      </c>
      <c r="BL140" s="4" t="s">
        <v>133</v>
      </c>
      <c r="BM140" s="274" t="s">
        <v>191</v>
      </c>
    </row>
    <row r="141" spans="2:65" s="1" customFormat="1">
      <c r="B141" s="17"/>
      <c r="D141" s="106" t="s">
        <v>135</v>
      </c>
      <c r="F141" s="107" t="s">
        <v>192</v>
      </c>
      <c r="I141" s="108"/>
      <c r="L141" s="17"/>
      <c r="M141" s="109"/>
      <c r="T141" s="38"/>
      <c r="AT141" s="4" t="s">
        <v>135</v>
      </c>
      <c r="AU141" s="4" t="s">
        <v>82</v>
      </c>
    </row>
    <row r="142" spans="2:65" s="119" customFormat="1">
      <c r="B142" s="118"/>
      <c r="D142" s="112" t="s">
        <v>137</v>
      </c>
      <c r="E142" s="120" t="s">
        <v>21</v>
      </c>
      <c r="F142" s="121" t="s">
        <v>139</v>
      </c>
      <c r="H142" s="122">
        <v>13.66</v>
      </c>
      <c r="I142" s="123"/>
      <c r="L142" s="118"/>
      <c r="M142" s="124"/>
      <c r="T142" s="125"/>
      <c r="AT142" s="120" t="s">
        <v>137</v>
      </c>
      <c r="AU142" s="120" t="s">
        <v>82</v>
      </c>
      <c r="AV142" s="119" t="s">
        <v>82</v>
      </c>
      <c r="AW142" s="119" t="s">
        <v>34</v>
      </c>
      <c r="AX142" s="119" t="s">
        <v>73</v>
      </c>
      <c r="AY142" s="120" t="s">
        <v>125</v>
      </c>
    </row>
    <row r="143" spans="2:65" s="119" customFormat="1">
      <c r="B143" s="118"/>
      <c r="D143" s="112" t="s">
        <v>137</v>
      </c>
      <c r="E143" s="120" t="s">
        <v>21</v>
      </c>
      <c r="F143" s="121" t="s">
        <v>140</v>
      </c>
      <c r="H143" s="122">
        <v>-1.5760000000000001</v>
      </c>
      <c r="I143" s="123"/>
      <c r="L143" s="118"/>
      <c r="M143" s="124"/>
      <c r="T143" s="125"/>
      <c r="AT143" s="120" t="s">
        <v>137</v>
      </c>
      <c r="AU143" s="120" t="s">
        <v>82</v>
      </c>
      <c r="AV143" s="119" t="s">
        <v>82</v>
      </c>
      <c r="AW143" s="119" t="s">
        <v>34</v>
      </c>
      <c r="AX143" s="119" t="s">
        <v>73</v>
      </c>
      <c r="AY143" s="120" t="s">
        <v>125</v>
      </c>
    </row>
    <row r="144" spans="2:65" s="119" customFormat="1">
      <c r="B144" s="118"/>
      <c r="D144" s="112" t="s">
        <v>137</v>
      </c>
      <c r="E144" s="120" t="s">
        <v>21</v>
      </c>
      <c r="F144" s="121" t="s">
        <v>141</v>
      </c>
      <c r="H144" s="122">
        <v>0.27</v>
      </c>
      <c r="I144" s="123"/>
      <c r="L144" s="118"/>
      <c r="M144" s="124"/>
      <c r="T144" s="125"/>
      <c r="AT144" s="120" t="s">
        <v>137</v>
      </c>
      <c r="AU144" s="120" t="s">
        <v>82</v>
      </c>
      <c r="AV144" s="119" t="s">
        <v>82</v>
      </c>
      <c r="AW144" s="119" t="s">
        <v>34</v>
      </c>
      <c r="AX144" s="119" t="s">
        <v>73</v>
      </c>
      <c r="AY144" s="120" t="s">
        <v>125</v>
      </c>
    </row>
    <row r="145" spans="2:65" s="127" customFormat="1">
      <c r="B145" s="126"/>
      <c r="D145" s="112" t="s">
        <v>137</v>
      </c>
      <c r="E145" s="128" t="s">
        <v>21</v>
      </c>
      <c r="F145" s="129" t="s">
        <v>142</v>
      </c>
      <c r="H145" s="130">
        <v>12.353999999999999</v>
      </c>
      <c r="I145" s="131"/>
      <c r="L145" s="126"/>
      <c r="M145" s="132"/>
      <c r="T145" s="133"/>
      <c r="AT145" s="128" t="s">
        <v>137</v>
      </c>
      <c r="AU145" s="128" t="s">
        <v>82</v>
      </c>
      <c r="AV145" s="127" t="s">
        <v>133</v>
      </c>
      <c r="AW145" s="127" t="s">
        <v>34</v>
      </c>
      <c r="AX145" s="127" t="s">
        <v>80</v>
      </c>
      <c r="AY145" s="128" t="s">
        <v>125</v>
      </c>
    </row>
    <row r="146" spans="2:65" s="1" customFormat="1" ht="16.5" customHeight="1">
      <c r="B146" s="17"/>
      <c r="C146" s="96" t="s">
        <v>193</v>
      </c>
      <c r="D146" s="96" t="s">
        <v>128</v>
      </c>
      <c r="E146" s="97" t="s">
        <v>194</v>
      </c>
      <c r="F146" s="98" t="s">
        <v>195</v>
      </c>
      <c r="G146" s="99" t="s">
        <v>196</v>
      </c>
      <c r="H146" s="100">
        <v>1</v>
      </c>
      <c r="I146" s="101"/>
      <c r="J146" s="102">
        <f>ROUND(I146*H146,2)</f>
        <v>0</v>
      </c>
      <c r="K146" s="98" t="s">
        <v>21</v>
      </c>
      <c r="L146" s="17"/>
      <c r="M146" s="273" t="s">
        <v>21</v>
      </c>
      <c r="N146" s="103" t="s">
        <v>44</v>
      </c>
      <c r="P146" s="104">
        <f>O146*H146</f>
        <v>0</v>
      </c>
      <c r="Q146" s="104">
        <v>0</v>
      </c>
      <c r="R146" s="104">
        <f>Q146*H146</f>
        <v>0</v>
      </c>
      <c r="S146" s="104">
        <v>0</v>
      </c>
      <c r="T146" s="105">
        <f>S146*H146</f>
        <v>0</v>
      </c>
      <c r="AR146" s="274" t="s">
        <v>133</v>
      </c>
      <c r="AT146" s="274" t="s">
        <v>128</v>
      </c>
      <c r="AU146" s="274" t="s">
        <v>82</v>
      </c>
      <c r="AY146" s="4" t="s">
        <v>125</v>
      </c>
      <c r="BE146" s="275">
        <f>IF(N146="základní",J146,0)</f>
        <v>0</v>
      </c>
      <c r="BF146" s="275">
        <f>IF(N146="snížená",J146,0)</f>
        <v>0</v>
      </c>
      <c r="BG146" s="275">
        <f>IF(N146="zákl. přenesená",J146,0)</f>
        <v>0</v>
      </c>
      <c r="BH146" s="275">
        <f>IF(N146="sníž. přenesená",J146,0)</f>
        <v>0</v>
      </c>
      <c r="BI146" s="275">
        <f>IF(N146="nulová",J146,0)</f>
        <v>0</v>
      </c>
      <c r="BJ146" s="4" t="s">
        <v>80</v>
      </c>
      <c r="BK146" s="275">
        <f>ROUND(I146*H146,2)</f>
        <v>0</v>
      </c>
      <c r="BL146" s="4" t="s">
        <v>133</v>
      </c>
      <c r="BM146" s="274" t="s">
        <v>197</v>
      </c>
    </row>
    <row r="147" spans="2:65" s="119" customFormat="1">
      <c r="B147" s="118"/>
      <c r="D147" s="112" t="s">
        <v>137</v>
      </c>
      <c r="E147" s="120" t="s">
        <v>21</v>
      </c>
      <c r="F147" s="121" t="s">
        <v>198</v>
      </c>
      <c r="H147" s="122">
        <v>1</v>
      </c>
      <c r="I147" s="123"/>
      <c r="L147" s="118"/>
      <c r="M147" s="124"/>
      <c r="T147" s="125"/>
      <c r="AT147" s="120" t="s">
        <v>137</v>
      </c>
      <c r="AU147" s="120" t="s">
        <v>82</v>
      </c>
      <c r="AV147" s="119" t="s">
        <v>82</v>
      </c>
      <c r="AW147" s="119" t="s">
        <v>34</v>
      </c>
      <c r="AX147" s="119" t="s">
        <v>73</v>
      </c>
      <c r="AY147" s="120" t="s">
        <v>125</v>
      </c>
    </row>
    <row r="148" spans="2:65" s="127" customFormat="1">
      <c r="B148" s="126"/>
      <c r="D148" s="112" t="s">
        <v>137</v>
      </c>
      <c r="E148" s="128" t="s">
        <v>21</v>
      </c>
      <c r="F148" s="129" t="s">
        <v>142</v>
      </c>
      <c r="H148" s="130">
        <v>1</v>
      </c>
      <c r="I148" s="131"/>
      <c r="L148" s="126"/>
      <c r="M148" s="132"/>
      <c r="T148" s="133"/>
      <c r="AT148" s="128" t="s">
        <v>137</v>
      </c>
      <c r="AU148" s="128" t="s">
        <v>82</v>
      </c>
      <c r="AV148" s="127" t="s">
        <v>133</v>
      </c>
      <c r="AW148" s="127" t="s">
        <v>34</v>
      </c>
      <c r="AX148" s="127" t="s">
        <v>80</v>
      </c>
      <c r="AY148" s="128" t="s">
        <v>125</v>
      </c>
    </row>
    <row r="149" spans="2:65" s="1" customFormat="1" ht="16.5" customHeight="1">
      <c r="B149" s="17"/>
      <c r="C149" s="96" t="s">
        <v>199</v>
      </c>
      <c r="D149" s="96" t="s">
        <v>128</v>
      </c>
      <c r="E149" s="97" t="s">
        <v>200</v>
      </c>
      <c r="F149" s="98" t="s">
        <v>201</v>
      </c>
      <c r="G149" s="99" t="s">
        <v>202</v>
      </c>
      <c r="H149" s="100">
        <v>10</v>
      </c>
      <c r="I149" s="101"/>
      <c r="J149" s="102">
        <f>ROUND(I149*H149,2)</f>
        <v>0</v>
      </c>
      <c r="K149" s="98" t="s">
        <v>21</v>
      </c>
      <c r="L149" s="17"/>
      <c r="M149" s="273" t="s">
        <v>21</v>
      </c>
      <c r="N149" s="103" t="s">
        <v>44</v>
      </c>
      <c r="P149" s="104">
        <f>O149*H149</f>
        <v>0</v>
      </c>
      <c r="Q149" s="104">
        <v>0</v>
      </c>
      <c r="R149" s="104">
        <f>Q149*H149</f>
        <v>0</v>
      </c>
      <c r="S149" s="104">
        <v>0</v>
      </c>
      <c r="T149" s="105">
        <f>S149*H149</f>
        <v>0</v>
      </c>
      <c r="AR149" s="274" t="s">
        <v>133</v>
      </c>
      <c r="AT149" s="274" t="s">
        <v>128</v>
      </c>
      <c r="AU149" s="274" t="s">
        <v>82</v>
      </c>
      <c r="AY149" s="4" t="s">
        <v>125</v>
      </c>
      <c r="BE149" s="275">
        <f>IF(N149="základní",J149,0)</f>
        <v>0</v>
      </c>
      <c r="BF149" s="275">
        <f>IF(N149="snížená",J149,0)</f>
        <v>0</v>
      </c>
      <c r="BG149" s="275">
        <f>IF(N149="zákl. přenesená",J149,0)</f>
        <v>0</v>
      </c>
      <c r="BH149" s="275">
        <f>IF(N149="sníž. přenesená",J149,0)</f>
        <v>0</v>
      </c>
      <c r="BI149" s="275">
        <f>IF(N149="nulová",J149,0)</f>
        <v>0</v>
      </c>
      <c r="BJ149" s="4" t="s">
        <v>80</v>
      </c>
      <c r="BK149" s="275">
        <f>ROUND(I149*H149,2)</f>
        <v>0</v>
      </c>
      <c r="BL149" s="4" t="s">
        <v>133</v>
      </c>
      <c r="BM149" s="274" t="s">
        <v>203</v>
      </c>
    </row>
    <row r="150" spans="2:65" s="119" customFormat="1">
      <c r="B150" s="118"/>
      <c r="D150" s="112" t="s">
        <v>137</v>
      </c>
      <c r="E150" s="120" t="s">
        <v>21</v>
      </c>
      <c r="F150" s="121" t="s">
        <v>204</v>
      </c>
      <c r="H150" s="122">
        <v>10</v>
      </c>
      <c r="I150" s="123"/>
      <c r="L150" s="118"/>
      <c r="M150" s="124"/>
      <c r="T150" s="125"/>
      <c r="AT150" s="120" t="s">
        <v>137</v>
      </c>
      <c r="AU150" s="120" t="s">
        <v>82</v>
      </c>
      <c r="AV150" s="119" t="s">
        <v>82</v>
      </c>
      <c r="AW150" s="119" t="s">
        <v>34</v>
      </c>
      <c r="AX150" s="119" t="s">
        <v>73</v>
      </c>
      <c r="AY150" s="120" t="s">
        <v>125</v>
      </c>
    </row>
    <row r="151" spans="2:65" s="127" customFormat="1">
      <c r="B151" s="126"/>
      <c r="D151" s="112" t="s">
        <v>137</v>
      </c>
      <c r="E151" s="128" t="s">
        <v>21</v>
      </c>
      <c r="F151" s="129" t="s">
        <v>142</v>
      </c>
      <c r="H151" s="130">
        <v>10</v>
      </c>
      <c r="I151" s="131"/>
      <c r="L151" s="126"/>
      <c r="M151" s="132"/>
      <c r="T151" s="133"/>
      <c r="AT151" s="128" t="s">
        <v>137</v>
      </c>
      <c r="AU151" s="128" t="s">
        <v>82</v>
      </c>
      <c r="AV151" s="127" t="s">
        <v>133</v>
      </c>
      <c r="AW151" s="127" t="s">
        <v>34</v>
      </c>
      <c r="AX151" s="127" t="s">
        <v>80</v>
      </c>
      <c r="AY151" s="128" t="s">
        <v>125</v>
      </c>
    </row>
    <row r="152" spans="2:65" s="86" customFormat="1" ht="22.9" customHeight="1">
      <c r="B152" s="85"/>
      <c r="D152" s="87" t="s">
        <v>72</v>
      </c>
      <c r="E152" s="94" t="s">
        <v>205</v>
      </c>
      <c r="F152" s="94" t="s">
        <v>206</v>
      </c>
      <c r="I152" s="89"/>
      <c r="J152" s="95">
        <f>BK152</f>
        <v>0</v>
      </c>
      <c r="L152" s="85"/>
      <c r="M152" s="91"/>
      <c r="P152" s="92">
        <f>SUM(P153:P172)</f>
        <v>0</v>
      </c>
      <c r="R152" s="92">
        <f>SUM(R153:R172)</f>
        <v>0</v>
      </c>
      <c r="T152" s="93">
        <f>SUM(T153:T172)</f>
        <v>0</v>
      </c>
      <c r="AR152" s="87" t="s">
        <v>80</v>
      </c>
      <c r="AT152" s="271" t="s">
        <v>72</v>
      </c>
      <c r="AU152" s="271" t="s">
        <v>80</v>
      </c>
      <c r="AY152" s="87" t="s">
        <v>125</v>
      </c>
      <c r="BK152" s="272">
        <f>SUM(BK153:BK172)</f>
        <v>0</v>
      </c>
    </row>
    <row r="153" spans="2:65" s="1" customFormat="1" ht="24.2" customHeight="1">
      <c r="B153" s="17"/>
      <c r="C153" s="96" t="s">
        <v>8</v>
      </c>
      <c r="D153" s="96" t="s">
        <v>128</v>
      </c>
      <c r="E153" s="97" t="s">
        <v>207</v>
      </c>
      <c r="F153" s="98" t="s">
        <v>208</v>
      </c>
      <c r="G153" s="99" t="s">
        <v>209</v>
      </c>
      <c r="H153" s="100">
        <v>1.111</v>
      </c>
      <c r="I153" s="101"/>
      <c r="J153" s="102">
        <f>ROUND(I153*H153,2)</f>
        <v>0</v>
      </c>
      <c r="K153" s="98" t="s">
        <v>132</v>
      </c>
      <c r="L153" s="17"/>
      <c r="M153" s="273" t="s">
        <v>21</v>
      </c>
      <c r="N153" s="103" t="s">
        <v>44</v>
      </c>
      <c r="P153" s="104">
        <f>O153*H153</f>
        <v>0</v>
      </c>
      <c r="Q153" s="104">
        <v>0</v>
      </c>
      <c r="R153" s="104">
        <f>Q153*H153</f>
        <v>0</v>
      </c>
      <c r="S153" s="104">
        <v>0</v>
      </c>
      <c r="T153" s="105">
        <f>S153*H153</f>
        <v>0</v>
      </c>
      <c r="AR153" s="274" t="s">
        <v>133</v>
      </c>
      <c r="AT153" s="274" t="s">
        <v>128</v>
      </c>
      <c r="AU153" s="274" t="s">
        <v>82</v>
      </c>
      <c r="AY153" s="4" t="s">
        <v>125</v>
      </c>
      <c r="BE153" s="275">
        <f>IF(N153="základní",J153,0)</f>
        <v>0</v>
      </c>
      <c r="BF153" s="275">
        <f>IF(N153="snížená",J153,0)</f>
        <v>0</v>
      </c>
      <c r="BG153" s="275">
        <f>IF(N153="zákl. přenesená",J153,0)</f>
        <v>0</v>
      </c>
      <c r="BH153" s="275">
        <f>IF(N153="sníž. přenesená",J153,0)</f>
        <v>0</v>
      </c>
      <c r="BI153" s="275">
        <f>IF(N153="nulová",J153,0)</f>
        <v>0</v>
      </c>
      <c r="BJ153" s="4" t="s">
        <v>80</v>
      </c>
      <c r="BK153" s="275">
        <f>ROUND(I153*H153,2)</f>
        <v>0</v>
      </c>
      <c r="BL153" s="4" t="s">
        <v>133</v>
      </c>
      <c r="BM153" s="274" t="s">
        <v>210</v>
      </c>
    </row>
    <row r="154" spans="2:65" s="1" customFormat="1">
      <c r="B154" s="17"/>
      <c r="D154" s="106" t="s">
        <v>135</v>
      </c>
      <c r="F154" s="107" t="s">
        <v>211</v>
      </c>
      <c r="I154" s="108"/>
      <c r="L154" s="17"/>
      <c r="M154" s="109"/>
      <c r="T154" s="38"/>
      <c r="AT154" s="4" t="s">
        <v>135</v>
      </c>
      <c r="AU154" s="4" t="s">
        <v>82</v>
      </c>
    </row>
    <row r="155" spans="2:65" s="119" customFormat="1">
      <c r="B155" s="118"/>
      <c r="D155" s="112" t="s">
        <v>137</v>
      </c>
      <c r="E155" s="120" t="s">
        <v>21</v>
      </c>
      <c r="F155" s="121" t="s">
        <v>212</v>
      </c>
      <c r="H155" s="122">
        <v>1.111</v>
      </c>
      <c r="I155" s="123"/>
      <c r="L155" s="118"/>
      <c r="M155" s="124"/>
      <c r="T155" s="125"/>
      <c r="AT155" s="120" t="s">
        <v>137</v>
      </c>
      <c r="AU155" s="120" t="s">
        <v>82</v>
      </c>
      <c r="AV155" s="119" t="s">
        <v>82</v>
      </c>
      <c r="AW155" s="119" t="s">
        <v>34</v>
      </c>
      <c r="AX155" s="119" t="s">
        <v>73</v>
      </c>
      <c r="AY155" s="120" t="s">
        <v>125</v>
      </c>
    </row>
    <row r="156" spans="2:65" s="127" customFormat="1">
      <c r="B156" s="126"/>
      <c r="D156" s="112" t="s">
        <v>137</v>
      </c>
      <c r="E156" s="128" t="s">
        <v>21</v>
      </c>
      <c r="F156" s="129" t="s">
        <v>142</v>
      </c>
      <c r="H156" s="130">
        <v>1.111</v>
      </c>
      <c r="I156" s="131"/>
      <c r="L156" s="126"/>
      <c r="M156" s="132"/>
      <c r="T156" s="133"/>
      <c r="AT156" s="128" t="s">
        <v>137</v>
      </c>
      <c r="AU156" s="128" t="s">
        <v>82</v>
      </c>
      <c r="AV156" s="127" t="s">
        <v>133</v>
      </c>
      <c r="AW156" s="127" t="s">
        <v>34</v>
      </c>
      <c r="AX156" s="127" t="s">
        <v>80</v>
      </c>
      <c r="AY156" s="128" t="s">
        <v>125</v>
      </c>
    </row>
    <row r="157" spans="2:65" s="1" customFormat="1" ht="21.75" customHeight="1">
      <c r="B157" s="17"/>
      <c r="C157" s="96" t="s">
        <v>213</v>
      </c>
      <c r="D157" s="96" t="s">
        <v>128</v>
      </c>
      <c r="E157" s="97" t="s">
        <v>214</v>
      </c>
      <c r="F157" s="98" t="s">
        <v>215</v>
      </c>
      <c r="G157" s="99" t="s">
        <v>209</v>
      </c>
      <c r="H157" s="100">
        <v>1.111</v>
      </c>
      <c r="I157" s="101"/>
      <c r="J157" s="102">
        <f>ROUND(I157*H157,2)</f>
        <v>0</v>
      </c>
      <c r="K157" s="98" t="s">
        <v>132</v>
      </c>
      <c r="L157" s="17"/>
      <c r="M157" s="273" t="s">
        <v>21</v>
      </c>
      <c r="N157" s="103" t="s">
        <v>44</v>
      </c>
      <c r="P157" s="104">
        <f>O157*H157</f>
        <v>0</v>
      </c>
      <c r="Q157" s="104">
        <v>0</v>
      </c>
      <c r="R157" s="104">
        <f>Q157*H157</f>
        <v>0</v>
      </c>
      <c r="S157" s="104">
        <v>0</v>
      </c>
      <c r="T157" s="105">
        <f>S157*H157</f>
        <v>0</v>
      </c>
      <c r="AR157" s="274" t="s">
        <v>133</v>
      </c>
      <c r="AT157" s="274" t="s">
        <v>128</v>
      </c>
      <c r="AU157" s="274" t="s">
        <v>82</v>
      </c>
      <c r="AY157" s="4" t="s">
        <v>125</v>
      </c>
      <c r="BE157" s="275">
        <f>IF(N157="základní",J157,0)</f>
        <v>0</v>
      </c>
      <c r="BF157" s="275">
        <f>IF(N157="snížená",J157,0)</f>
        <v>0</v>
      </c>
      <c r="BG157" s="275">
        <f>IF(N157="zákl. přenesená",J157,0)</f>
        <v>0</v>
      </c>
      <c r="BH157" s="275">
        <f>IF(N157="sníž. přenesená",J157,0)</f>
        <v>0</v>
      </c>
      <c r="BI157" s="275">
        <f>IF(N157="nulová",J157,0)</f>
        <v>0</v>
      </c>
      <c r="BJ157" s="4" t="s">
        <v>80</v>
      </c>
      <c r="BK157" s="275">
        <f>ROUND(I157*H157,2)</f>
        <v>0</v>
      </c>
      <c r="BL157" s="4" t="s">
        <v>133</v>
      </c>
      <c r="BM157" s="274" t="s">
        <v>216</v>
      </c>
    </row>
    <row r="158" spans="2:65" s="1" customFormat="1">
      <c r="B158" s="17"/>
      <c r="D158" s="106" t="s">
        <v>135</v>
      </c>
      <c r="F158" s="107" t="s">
        <v>217</v>
      </c>
      <c r="I158" s="108"/>
      <c r="L158" s="17"/>
      <c r="M158" s="109"/>
      <c r="T158" s="38"/>
      <c r="AT158" s="4" t="s">
        <v>135</v>
      </c>
      <c r="AU158" s="4" t="s">
        <v>82</v>
      </c>
    </row>
    <row r="159" spans="2:65" s="119" customFormat="1">
      <c r="B159" s="118"/>
      <c r="D159" s="112" t="s">
        <v>137</v>
      </c>
      <c r="E159" s="120" t="s">
        <v>21</v>
      </c>
      <c r="F159" s="121" t="s">
        <v>212</v>
      </c>
      <c r="H159" s="122">
        <v>1.111</v>
      </c>
      <c r="I159" s="123"/>
      <c r="L159" s="118"/>
      <c r="M159" s="124"/>
      <c r="T159" s="125"/>
      <c r="AT159" s="120" t="s">
        <v>137</v>
      </c>
      <c r="AU159" s="120" t="s">
        <v>82</v>
      </c>
      <c r="AV159" s="119" t="s">
        <v>82</v>
      </c>
      <c r="AW159" s="119" t="s">
        <v>34</v>
      </c>
      <c r="AX159" s="119" t="s">
        <v>73</v>
      </c>
      <c r="AY159" s="120" t="s">
        <v>125</v>
      </c>
    </row>
    <row r="160" spans="2:65" s="127" customFormat="1">
      <c r="B160" s="126"/>
      <c r="D160" s="112" t="s">
        <v>137</v>
      </c>
      <c r="E160" s="128" t="s">
        <v>21</v>
      </c>
      <c r="F160" s="129" t="s">
        <v>142</v>
      </c>
      <c r="H160" s="130">
        <v>1.111</v>
      </c>
      <c r="I160" s="131"/>
      <c r="L160" s="126"/>
      <c r="M160" s="132"/>
      <c r="T160" s="133"/>
      <c r="AT160" s="128" t="s">
        <v>137</v>
      </c>
      <c r="AU160" s="128" t="s">
        <v>82</v>
      </c>
      <c r="AV160" s="127" t="s">
        <v>133</v>
      </c>
      <c r="AW160" s="127" t="s">
        <v>34</v>
      </c>
      <c r="AX160" s="127" t="s">
        <v>80</v>
      </c>
      <c r="AY160" s="128" t="s">
        <v>125</v>
      </c>
    </row>
    <row r="161" spans="2:65" s="1" customFormat="1" ht="24.2" customHeight="1">
      <c r="B161" s="17"/>
      <c r="C161" s="96" t="s">
        <v>218</v>
      </c>
      <c r="D161" s="96" t="s">
        <v>128</v>
      </c>
      <c r="E161" s="97" t="s">
        <v>219</v>
      </c>
      <c r="F161" s="98" t="s">
        <v>220</v>
      </c>
      <c r="G161" s="99" t="s">
        <v>209</v>
      </c>
      <c r="H161" s="100">
        <v>11.11</v>
      </c>
      <c r="I161" s="101"/>
      <c r="J161" s="102">
        <f>ROUND(I161*H161,2)</f>
        <v>0</v>
      </c>
      <c r="K161" s="98" t="s">
        <v>132</v>
      </c>
      <c r="L161" s="17"/>
      <c r="M161" s="273" t="s">
        <v>21</v>
      </c>
      <c r="N161" s="103" t="s">
        <v>44</v>
      </c>
      <c r="P161" s="104">
        <f>O161*H161</f>
        <v>0</v>
      </c>
      <c r="Q161" s="104">
        <v>0</v>
      </c>
      <c r="R161" s="104">
        <f>Q161*H161</f>
        <v>0</v>
      </c>
      <c r="S161" s="104">
        <v>0</v>
      </c>
      <c r="T161" s="105">
        <f>S161*H161</f>
        <v>0</v>
      </c>
      <c r="AR161" s="274" t="s">
        <v>133</v>
      </c>
      <c r="AT161" s="274" t="s">
        <v>128</v>
      </c>
      <c r="AU161" s="274" t="s">
        <v>82</v>
      </c>
      <c r="AY161" s="4" t="s">
        <v>125</v>
      </c>
      <c r="BE161" s="275">
        <f>IF(N161="základní",J161,0)</f>
        <v>0</v>
      </c>
      <c r="BF161" s="275">
        <f>IF(N161="snížená",J161,0)</f>
        <v>0</v>
      </c>
      <c r="BG161" s="275">
        <f>IF(N161="zákl. přenesená",J161,0)</f>
        <v>0</v>
      </c>
      <c r="BH161" s="275">
        <f>IF(N161="sníž. přenesená",J161,0)</f>
        <v>0</v>
      </c>
      <c r="BI161" s="275">
        <f>IF(N161="nulová",J161,0)</f>
        <v>0</v>
      </c>
      <c r="BJ161" s="4" t="s">
        <v>80</v>
      </c>
      <c r="BK161" s="275">
        <f>ROUND(I161*H161,2)</f>
        <v>0</v>
      </c>
      <c r="BL161" s="4" t="s">
        <v>133</v>
      </c>
      <c r="BM161" s="274" t="s">
        <v>221</v>
      </c>
    </row>
    <row r="162" spans="2:65" s="1" customFormat="1">
      <c r="B162" s="17"/>
      <c r="D162" s="106" t="s">
        <v>135</v>
      </c>
      <c r="F162" s="107" t="s">
        <v>222</v>
      </c>
      <c r="I162" s="108"/>
      <c r="L162" s="17"/>
      <c r="M162" s="109"/>
      <c r="T162" s="38"/>
      <c r="AT162" s="4" t="s">
        <v>135</v>
      </c>
      <c r="AU162" s="4" t="s">
        <v>82</v>
      </c>
    </row>
    <row r="163" spans="2:65" s="119" customFormat="1">
      <c r="B163" s="118"/>
      <c r="D163" s="112" t="s">
        <v>137</v>
      </c>
      <c r="E163" s="120" t="s">
        <v>21</v>
      </c>
      <c r="F163" s="121" t="s">
        <v>223</v>
      </c>
      <c r="H163" s="122">
        <v>11.11</v>
      </c>
      <c r="I163" s="123"/>
      <c r="L163" s="118"/>
      <c r="M163" s="124"/>
      <c r="T163" s="125"/>
      <c r="AT163" s="120" t="s">
        <v>137</v>
      </c>
      <c r="AU163" s="120" t="s">
        <v>82</v>
      </c>
      <c r="AV163" s="119" t="s">
        <v>82</v>
      </c>
      <c r="AW163" s="119" t="s">
        <v>34</v>
      </c>
      <c r="AX163" s="119" t="s">
        <v>73</v>
      </c>
      <c r="AY163" s="120" t="s">
        <v>125</v>
      </c>
    </row>
    <row r="164" spans="2:65" s="127" customFormat="1">
      <c r="B164" s="126"/>
      <c r="D164" s="112" t="s">
        <v>137</v>
      </c>
      <c r="E164" s="128" t="s">
        <v>21</v>
      </c>
      <c r="F164" s="129" t="s">
        <v>142</v>
      </c>
      <c r="H164" s="130">
        <v>11.11</v>
      </c>
      <c r="I164" s="131"/>
      <c r="L164" s="126"/>
      <c r="M164" s="132"/>
      <c r="T164" s="133"/>
      <c r="AT164" s="128" t="s">
        <v>137</v>
      </c>
      <c r="AU164" s="128" t="s">
        <v>82</v>
      </c>
      <c r="AV164" s="127" t="s">
        <v>133</v>
      </c>
      <c r="AW164" s="127" t="s">
        <v>34</v>
      </c>
      <c r="AX164" s="127" t="s">
        <v>80</v>
      </c>
      <c r="AY164" s="128" t="s">
        <v>125</v>
      </c>
    </row>
    <row r="165" spans="2:65" s="1" customFormat="1" ht="33" customHeight="1">
      <c r="B165" s="17"/>
      <c r="C165" s="96" t="s">
        <v>224</v>
      </c>
      <c r="D165" s="96" t="s">
        <v>128</v>
      </c>
      <c r="E165" s="97" t="s">
        <v>225</v>
      </c>
      <c r="F165" s="98" t="s">
        <v>226</v>
      </c>
      <c r="G165" s="99" t="s">
        <v>209</v>
      </c>
      <c r="H165" s="100">
        <v>1</v>
      </c>
      <c r="I165" s="101"/>
      <c r="J165" s="102">
        <f>ROUND(I165*H165,2)</f>
        <v>0</v>
      </c>
      <c r="K165" s="98" t="s">
        <v>132</v>
      </c>
      <c r="L165" s="17"/>
      <c r="M165" s="273" t="s">
        <v>21</v>
      </c>
      <c r="N165" s="103" t="s">
        <v>44</v>
      </c>
      <c r="P165" s="104">
        <f>O165*H165</f>
        <v>0</v>
      </c>
      <c r="Q165" s="104">
        <v>0</v>
      </c>
      <c r="R165" s="104">
        <f>Q165*H165</f>
        <v>0</v>
      </c>
      <c r="S165" s="104">
        <v>0</v>
      </c>
      <c r="T165" s="105">
        <f>S165*H165</f>
        <v>0</v>
      </c>
      <c r="AR165" s="274" t="s">
        <v>133</v>
      </c>
      <c r="AT165" s="274" t="s">
        <v>128</v>
      </c>
      <c r="AU165" s="274" t="s">
        <v>82</v>
      </c>
      <c r="AY165" s="4" t="s">
        <v>125</v>
      </c>
      <c r="BE165" s="275">
        <f>IF(N165="základní",J165,0)</f>
        <v>0</v>
      </c>
      <c r="BF165" s="275">
        <f>IF(N165="snížená",J165,0)</f>
        <v>0</v>
      </c>
      <c r="BG165" s="275">
        <f>IF(N165="zákl. přenesená",J165,0)</f>
        <v>0</v>
      </c>
      <c r="BH165" s="275">
        <f>IF(N165="sníž. přenesená",J165,0)</f>
        <v>0</v>
      </c>
      <c r="BI165" s="275">
        <f>IF(N165="nulová",J165,0)</f>
        <v>0</v>
      </c>
      <c r="BJ165" s="4" t="s">
        <v>80</v>
      </c>
      <c r="BK165" s="275">
        <f>ROUND(I165*H165,2)</f>
        <v>0</v>
      </c>
      <c r="BL165" s="4" t="s">
        <v>133</v>
      </c>
      <c r="BM165" s="274" t="s">
        <v>227</v>
      </c>
    </row>
    <row r="166" spans="2:65" s="1" customFormat="1">
      <c r="B166" s="17"/>
      <c r="D166" s="106" t="s">
        <v>135</v>
      </c>
      <c r="F166" s="107" t="s">
        <v>228</v>
      </c>
      <c r="I166" s="108"/>
      <c r="L166" s="17"/>
      <c r="M166" s="109"/>
      <c r="T166" s="38"/>
      <c r="AT166" s="4" t="s">
        <v>135</v>
      </c>
      <c r="AU166" s="4" t="s">
        <v>82</v>
      </c>
    </row>
    <row r="167" spans="2:65" s="119" customFormat="1">
      <c r="B167" s="118"/>
      <c r="D167" s="112" t="s">
        <v>137</v>
      </c>
      <c r="E167" s="120" t="s">
        <v>21</v>
      </c>
      <c r="F167" s="121" t="s">
        <v>229</v>
      </c>
      <c r="H167" s="122">
        <v>1</v>
      </c>
      <c r="I167" s="123"/>
      <c r="L167" s="118"/>
      <c r="M167" s="124"/>
      <c r="T167" s="125"/>
      <c r="AT167" s="120" t="s">
        <v>137</v>
      </c>
      <c r="AU167" s="120" t="s">
        <v>82</v>
      </c>
      <c r="AV167" s="119" t="s">
        <v>82</v>
      </c>
      <c r="AW167" s="119" t="s">
        <v>34</v>
      </c>
      <c r="AX167" s="119" t="s">
        <v>73</v>
      </c>
      <c r="AY167" s="120" t="s">
        <v>125</v>
      </c>
    </row>
    <row r="168" spans="2:65" s="127" customFormat="1">
      <c r="B168" s="126"/>
      <c r="D168" s="112" t="s">
        <v>137</v>
      </c>
      <c r="E168" s="128" t="s">
        <v>21</v>
      </c>
      <c r="F168" s="129" t="s">
        <v>142</v>
      </c>
      <c r="H168" s="130">
        <v>1</v>
      </c>
      <c r="I168" s="131"/>
      <c r="L168" s="126"/>
      <c r="M168" s="132"/>
      <c r="T168" s="133"/>
      <c r="AT168" s="128" t="s">
        <v>137</v>
      </c>
      <c r="AU168" s="128" t="s">
        <v>82</v>
      </c>
      <c r="AV168" s="127" t="s">
        <v>133</v>
      </c>
      <c r="AW168" s="127" t="s">
        <v>34</v>
      </c>
      <c r="AX168" s="127" t="s">
        <v>80</v>
      </c>
      <c r="AY168" s="128" t="s">
        <v>125</v>
      </c>
    </row>
    <row r="169" spans="2:65" s="1" customFormat="1" ht="24.2" customHeight="1">
      <c r="B169" s="17"/>
      <c r="C169" s="96" t="s">
        <v>230</v>
      </c>
      <c r="D169" s="96" t="s">
        <v>128</v>
      </c>
      <c r="E169" s="97" t="s">
        <v>231</v>
      </c>
      <c r="F169" s="98" t="s">
        <v>232</v>
      </c>
      <c r="G169" s="99" t="s">
        <v>209</v>
      </c>
      <c r="H169" s="100">
        <v>0.111</v>
      </c>
      <c r="I169" s="101"/>
      <c r="J169" s="102">
        <f>ROUND(I169*H169,2)</f>
        <v>0</v>
      </c>
      <c r="K169" s="98" t="s">
        <v>132</v>
      </c>
      <c r="L169" s="17"/>
      <c r="M169" s="273" t="s">
        <v>21</v>
      </c>
      <c r="N169" s="103" t="s">
        <v>44</v>
      </c>
      <c r="P169" s="104">
        <f>O169*H169</f>
        <v>0</v>
      </c>
      <c r="Q169" s="104">
        <v>0</v>
      </c>
      <c r="R169" s="104">
        <f>Q169*H169</f>
        <v>0</v>
      </c>
      <c r="S169" s="104">
        <v>0</v>
      </c>
      <c r="T169" s="105">
        <f>S169*H169</f>
        <v>0</v>
      </c>
      <c r="AR169" s="274" t="s">
        <v>133</v>
      </c>
      <c r="AT169" s="274" t="s">
        <v>128</v>
      </c>
      <c r="AU169" s="274" t="s">
        <v>82</v>
      </c>
      <c r="AY169" s="4" t="s">
        <v>125</v>
      </c>
      <c r="BE169" s="275">
        <f>IF(N169="základní",J169,0)</f>
        <v>0</v>
      </c>
      <c r="BF169" s="275">
        <f>IF(N169="snížená",J169,0)</f>
        <v>0</v>
      </c>
      <c r="BG169" s="275">
        <f>IF(N169="zákl. přenesená",J169,0)</f>
        <v>0</v>
      </c>
      <c r="BH169" s="275">
        <f>IF(N169="sníž. přenesená",J169,0)</f>
        <v>0</v>
      </c>
      <c r="BI169" s="275">
        <f>IF(N169="nulová",J169,0)</f>
        <v>0</v>
      </c>
      <c r="BJ169" s="4" t="s">
        <v>80</v>
      </c>
      <c r="BK169" s="275">
        <f>ROUND(I169*H169,2)</f>
        <v>0</v>
      </c>
      <c r="BL169" s="4" t="s">
        <v>133</v>
      </c>
      <c r="BM169" s="274" t="s">
        <v>233</v>
      </c>
    </row>
    <row r="170" spans="2:65" s="1" customFormat="1">
      <c r="B170" s="17"/>
      <c r="D170" s="106" t="s">
        <v>135</v>
      </c>
      <c r="F170" s="107" t="s">
        <v>234</v>
      </c>
      <c r="I170" s="108"/>
      <c r="L170" s="17"/>
      <c r="M170" s="109"/>
      <c r="T170" s="38"/>
      <c r="AT170" s="4" t="s">
        <v>135</v>
      </c>
      <c r="AU170" s="4" t="s">
        <v>82</v>
      </c>
    </row>
    <row r="171" spans="2:65" s="119" customFormat="1">
      <c r="B171" s="118"/>
      <c r="D171" s="112" t="s">
        <v>137</v>
      </c>
      <c r="E171" s="120" t="s">
        <v>21</v>
      </c>
      <c r="F171" s="121" t="s">
        <v>235</v>
      </c>
      <c r="H171" s="122">
        <v>0.111</v>
      </c>
      <c r="I171" s="123"/>
      <c r="L171" s="118"/>
      <c r="M171" s="124"/>
      <c r="T171" s="125"/>
      <c r="AT171" s="120" t="s">
        <v>137</v>
      </c>
      <c r="AU171" s="120" t="s">
        <v>82</v>
      </c>
      <c r="AV171" s="119" t="s">
        <v>82</v>
      </c>
      <c r="AW171" s="119" t="s">
        <v>34</v>
      </c>
      <c r="AX171" s="119" t="s">
        <v>73</v>
      </c>
      <c r="AY171" s="120" t="s">
        <v>125</v>
      </c>
    </row>
    <row r="172" spans="2:65" s="127" customFormat="1">
      <c r="B172" s="126"/>
      <c r="D172" s="112" t="s">
        <v>137</v>
      </c>
      <c r="E172" s="128" t="s">
        <v>21</v>
      </c>
      <c r="F172" s="129" t="s">
        <v>142</v>
      </c>
      <c r="H172" s="130">
        <v>0.111</v>
      </c>
      <c r="I172" s="131"/>
      <c r="L172" s="126"/>
      <c r="M172" s="132"/>
      <c r="T172" s="133"/>
      <c r="AT172" s="128" t="s">
        <v>137</v>
      </c>
      <c r="AU172" s="128" t="s">
        <v>82</v>
      </c>
      <c r="AV172" s="127" t="s">
        <v>133</v>
      </c>
      <c r="AW172" s="127" t="s">
        <v>34</v>
      </c>
      <c r="AX172" s="127" t="s">
        <v>80</v>
      </c>
      <c r="AY172" s="128" t="s">
        <v>125</v>
      </c>
    </row>
    <row r="173" spans="2:65" s="86" customFormat="1" ht="22.9" customHeight="1">
      <c r="B173" s="85"/>
      <c r="D173" s="87" t="s">
        <v>72</v>
      </c>
      <c r="E173" s="94" t="s">
        <v>236</v>
      </c>
      <c r="F173" s="94" t="s">
        <v>237</v>
      </c>
      <c r="I173" s="89"/>
      <c r="J173" s="95">
        <f>BK173</f>
        <v>0</v>
      </c>
      <c r="L173" s="85"/>
      <c r="M173" s="91"/>
      <c r="P173" s="92">
        <f>SUM(P174:P175)</f>
        <v>0</v>
      </c>
      <c r="R173" s="92">
        <f>SUM(R174:R175)</f>
        <v>0</v>
      </c>
      <c r="T173" s="93">
        <f>SUM(T174:T175)</f>
        <v>0</v>
      </c>
      <c r="AR173" s="87" t="s">
        <v>80</v>
      </c>
      <c r="AT173" s="271" t="s">
        <v>72</v>
      </c>
      <c r="AU173" s="271" t="s">
        <v>80</v>
      </c>
      <c r="AY173" s="87" t="s">
        <v>125</v>
      </c>
      <c r="BK173" s="272">
        <f>SUM(BK174:BK175)</f>
        <v>0</v>
      </c>
    </row>
    <row r="174" spans="2:65" s="1" customFormat="1" ht="37.9" customHeight="1">
      <c r="B174" s="17"/>
      <c r="C174" s="96" t="s">
        <v>238</v>
      </c>
      <c r="D174" s="96" t="s">
        <v>128</v>
      </c>
      <c r="E174" s="97" t="s">
        <v>239</v>
      </c>
      <c r="F174" s="98" t="s">
        <v>240</v>
      </c>
      <c r="G174" s="99" t="s">
        <v>209</v>
      </c>
      <c r="H174" s="100">
        <v>0.94199999999999995</v>
      </c>
      <c r="I174" s="101"/>
      <c r="J174" s="102">
        <f>ROUND(I174*H174,2)</f>
        <v>0</v>
      </c>
      <c r="K174" s="98" t="s">
        <v>132</v>
      </c>
      <c r="L174" s="17"/>
      <c r="M174" s="273" t="s">
        <v>21</v>
      </c>
      <c r="N174" s="103" t="s">
        <v>44</v>
      </c>
      <c r="P174" s="104">
        <f>O174*H174</f>
        <v>0</v>
      </c>
      <c r="Q174" s="104">
        <v>0</v>
      </c>
      <c r="R174" s="104">
        <f>Q174*H174</f>
        <v>0</v>
      </c>
      <c r="S174" s="104">
        <v>0</v>
      </c>
      <c r="T174" s="105">
        <f>S174*H174</f>
        <v>0</v>
      </c>
      <c r="AR174" s="274" t="s">
        <v>133</v>
      </c>
      <c r="AT174" s="274" t="s">
        <v>128</v>
      </c>
      <c r="AU174" s="274" t="s">
        <v>82</v>
      </c>
      <c r="AY174" s="4" t="s">
        <v>125</v>
      </c>
      <c r="BE174" s="275">
        <f>IF(N174="základní",J174,0)</f>
        <v>0</v>
      </c>
      <c r="BF174" s="275">
        <f>IF(N174="snížená",J174,0)</f>
        <v>0</v>
      </c>
      <c r="BG174" s="275">
        <f>IF(N174="zákl. přenesená",J174,0)</f>
        <v>0</v>
      </c>
      <c r="BH174" s="275">
        <f>IF(N174="sníž. přenesená",J174,0)</f>
        <v>0</v>
      </c>
      <c r="BI174" s="275">
        <f>IF(N174="nulová",J174,0)</f>
        <v>0</v>
      </c>
      <c r="BJ174" s="4" t="s">
        <v>80</v>
      </c>
      <c r="BK174" s="275">
        <f>ROUND(I174*H174,2)</f>
        <v>0</v>
      </c>
      <c r="BL174" s="4" t="s">
        <v>133</v>
      </c>
      <c r="BM174" s="274" t="s">
        <v>241</v>
      </c>
    </row>
    <row r="175" spans="2:65" s="1" customFormat="1">
      <c r="B175" s="17"/>
      <c r="D175" s="106" t="s">
        <v>135</v>
      </c>
      <c r="F175" s="107" t="s">
        <v>242</v>
      </c>
      <c r="I175" s="108"/>
      <c r="L175" s="17"/>
      <c r="M175" s="109"/>
      <c r="T175" s="38"/>
      <c r="AT175" s="4" t="s">
        <v>135</v>
      </c>
      <c r="AU175" s="4" t="s">
        <v>82</v>
      </c>
    </row>
    <row r="176" spans="2:65" s="86" customFormat="1" ht="25.9" customHeight="1">
      <c r="B176" s="85"/>
      <c r="D176" s="87" t="s">
        <v>72</v>
      </c>
      <c r="E176" s="88" t="s">
        <v>243</v>
      </c>
      <c r="F176" s="88" t="s">
        <v>244</v>
      </c>
      <c r="I176" s="89"/>
      <c r="J176" s="90">
        <f>BK176</f>
        <v>0</v>
      </c>
      <c r="L176" s="85"/>
      <c r="M176" s="91"/>
      <c r="P176" s="92">
        <f>P177+P181+P192+P200+P222+P252+P296</f>
        <v>0</v>
      </c>
      <c r="R176" s="92">
        <f>R177+R181+R192+R200+R222+R252+R296</f>
        <v>0.53555861999999999</v>
      </c>
      <c r="T176" s="93">
        <f>T177+T181+T192+T200+T222+T252+T296</f>
        <v>4.8560680000000002E-2</v>
      </c>
      <c r="AR176" s="87" t="s">
        <v>82</v>
      </c>
      <c r="AT176" s="271" t="s">
        <v>72</v>
      </c>
      <c r="AU176" s="271" t="s">
        <v>73</v>
      </c>
      <c r="AY176" s="87" t="s">
        <v>125</v>
      </c>
      <c r="BK176" s="272">
        <f>BK177+BK181+BK192+BK200+BK222+BK252+BK296</f>
        <v>0</v>
      </c>
    </row>
    <row r="177" spans="2:65" s="86" customFormat="1" ht="22.9" customHeight="1">
      <c r="B177" s="85"/>
      <c r="D177" s="87" t="s">
        <v>72</v>
      </c>
      <c r="E177" s="94" t="s">
        <v>245</v>
      </c>
      <c r="F177" s="94" t="s">
        <v>246</v>
      </c>
      <c r="I177" s="89"/>
      <c r="J177" s="95">
        <f>BK177</f>
        <v>0</v>
      </c>
      <c r="L177" s="85"/>
      <c r="M177" s="91"/>
      <c r="P177" s="92">
        <f>SUM(P178:P180)</f>
        <v>0</v>
      </c>
      <c r="R177" s="92">
        <f>SUM(R178:R180)</f>
        <v>1.6800000000000001E-3</v>
      </c>
      <c r="T177" s="93">
        <f>SUM(T178:T180)</f>
        <v>0</v>
      </c>
      <c r="AR177" s="87" t="s">
        <v>82</v>
      </c>
      <c r="AT177" s="271" t="s">
        <v>72</v>
      </c>
      <c r="AU177" s="271" t="s">
        <v>80</v>
      </c>
      <c r="AY177" s="87" t="s">
        <v>125</v>
      </c>
      <c r="BK177" s="272">
        <f>SUM(BK178:BK180)</f>
        <v>0</v>
      </c>
    </row>
    <row r="178" spans="2:65" s="1" customFormat="1" ht="16.5" customHeight="1">
      <c r="B178" s="17"/>
      <c r="C178" s="96" t="s">
        <v>247</v>
      </c>
      <c r="D178" s="96" t="s">
        <v>128</v>
      </c>
      <c r="E178" s="97" t="s">
        <v>248</v>
      </c>
      <c r="F178" s="98" t="s">
        <v>249</v>
      </c>
      <c r="G178" s="99" t="s">
        <v>196</v>
      </c>
      <c r="H178" s="100">
        <v>1</v>
      </c>
      <c r="I178" s="101"/>
      <c r="J178" s="102">
        <f>ROUND(I178*H178,2)</f>
        <v>0</v>
      </c>
      <c r="K178" s="98" t="s">
        <v>21</v>
      </c>
      <c r="L178" s="17"/>
      <c r="M178" s="273" t="s">
        <v>21</v>
      </c>
      <c r="N178" s="103" t="s">
        <v>44</v>
      </c>
      <c r="P178" s="104">
        <f>O178*H178</f>
        <v>0</v>
      </c>
      <c r="Q178" s="104">
        <v>1.6800000000000001E-3</v>
      </c>
      <c r="R178" s="104">
        <f>Q178*H178</f>
        <v>1.6800000000000001E-3</v>
      </c>
      <c r="S178" s="104">
        <v>0</v>
      </c>
      <c r="T178" s="105">
        <f>S178*H178</f>
        <v>0</v>
      </c>
      <c r="AR178" s="274" t="s">
        <v>230</v>
      </c>
      <c r="AT178" s="274" t="s">
        <v>128</v>
      </c>
      <c r="AU178" s="274" t="s">
        <v>82</v>
      </c>
      <c r="AY178" s="4" t="s">
        <v>125</v>
      </c>
      <c r="BE178" s="275">
        <f>IF(N178="základní",J178,0)</f>
        <v>0</v>
      </c>
      <c r="BF178" s="275">
        <f>IF(N178="snížená",J178,0)</f>
        <v>0</v>
      </c>
      <c r="BG178" s="275">
        <f>IF(N178="zákl. přenesená",J178,0)</f>
        <v>0</v>
      </c>
      <c r="BH178" s="275">
        <f>IF(N178="sníž. přenesená",J178,0)</f>
        <v>0</v>
      </c>
      <c r="BI178" s="275">
        <f>IF(N178="nulová",J178,0)</f>
        <v>0</v>
      </c>
      <c r="BJ178" s="4" t="s">
        <v>80</v>
      </c>
      <c r="BK178" s="275">
        <f>ROUND(I178*H178,2)</f>
        <v>0</v>
      </c>
      <c r="BL178" s="4" t="s">
        <v>230</v>
      </c>
      <c r="BM178" s="274" t="s">
        <v>250</v>
      </c>
    </row>
    <row r="179" spans="2:65" s="119" customFormat="1">
      <c r="B179" s="118"/>
      <c r="D179" s="112" t="s">
        <v>137</v>
      </c>
      <c r="E179" s="120" t="s">
        <v>21</v>
      </c>
      <c r="F179" s="121" t="s">
        <v>198</v>
      </c>
      <c r="H179" s="122">
        <v>1</v>
      </c>
      <c r="I179" s="123"/>
      <c r="L179" s="118"/>
      <c r="M179" s="124"/>
      <c r="T179" s="125"/>
      <c r="AT179" s="120" t="s">
        <v>137</v>
      </c>
      <c r="AU179" s="120" t="s">
        <v>82</v>
      </c>
      <c r="AV179" s="119" t="s">
        <v>82</v>
      </c>
      <c r="AW179" s="119" t="s">
        <v>34</v>
      </c>
      <c r="AX179" s="119" t="s">
        <v>73</v>
      </c>
      <c r="AY179" s="120" t="s">
        <v>125</v>
      </c>
    </row>
    <row r="180" spans="2:65" s="127" customFormat="1">
      <c r="B180" s="126"/>
      <c r="D180" s="112" t="s">
        <v>137</v>
      </c>
      <c r="E180" s="128" t="s">
        <v>21</v>
      </c>
      <c r="F180" s="129" t="s">
        <v>142</v>
      </c>
      <c r="H180" s="130">
        <v>1</v>
      </c>
      <c r="I180" s="131"/>
      <c r="L180" s="126"/>
      <c r="M180" s="132"/>
      <c r="T180" s="133"/>
      <c r="AT180" s="128" t="s">
        <v>137</v>
      </c>
      <c r="AU180" s="128" t="s">
        <v>82</v>
      </c>
      <c r="AV180" s="127" t="s">
        <v>133</v>
      </c>
      <c r="AW180" s="127" t="s">
        <v>34</v>
      </c>
      <c r="AX180" s="127" t="s">
        <v>80</v>
      </c>
      <c r="AY180" s="128" t="s">
        <v>125</v>
      </c>
    </row>
    <row r="181" spans="2:65" s="86" customFormat="1" ht="22.9" customHeight="1">
      <c r="B181" s="85"/>
      <c r="D181" s="87" t="s">
        <v>72</v>
      </c>
      <c r="E181" s="94" t="s">
        <v>251</v>
      </c>
      <c r="F181" s="94" t="s">
        <v>252</v>
      </c>
      <c r="I181" s="89"/>
      <c r="J181" s="95">
        <f>BK181</f>
        <v>0</v>
      </c>
      <c r="L181" s="85"/>
      <c r="M181" s="91"/>
      <c r="P181" s="92">
        <f>SUM(P182:P191)</f>
        <v>0</v>
      </c>
      <c r="R181" s="92">
        <f>SUM(R182:R191)</f>
        <v>5.0000000000000002E-5</v>
      </c>
      <c r="T181" s="93">
        <f>SUM(T182:T191)</f>
        <v>4.446E-2</v>
      </c>
      <c r="AR181" s="87" t="s">
        <v>82</v>
      </c>
      <c r="AT181" s="271" t="s">
        <v>72</v>
      </c>
      <c r="AU181" s="271" t="s">
        <v>80</v>
      </c>
      <c r="AY181" s="87" t="s">
        <v>125</v>
      </c>
      <c r="BK181" s="272">
        <f>SUM(BK182:BK191)</f>
        <v>0</v>
      </c>
    </row>
    <row r="182" spans="2:65" s="1" customFormat="1" ht="24.2" customHeight="1">
      <c r="B182" s="17"/>
      <c r="C182" s="96" t="s">
        <v>253</v>
      </c>
      <c r="D182" s="96" t="s">
        <v>128</v>
      </c>
      <c r="E182" s="97" t="s">
        <v>254</v>
      </c>
      <c r="F182" s="98" t="s">
        <v>634</v>
      </c>
      <c r="G182" s="99" t="s">
        <v>255</v>
      </c>
      <c r="H182" s="100">
        <v>1</v>
      </c>
      <c r="I182" s="101"/>
      <c r="J182" s="102">
        <f>ROUND(I182*H182,2)</f>
        <v>0</v>
      </c>
      <c r="K182" s="98" t="s">
        <v>21</v>
      </c>
      <c r="L182" s="17"/>
      <c r="M182" s="273" t="s">
        <v>21</v>
      </c>
      <c r="N182" s="103" t="s">
        <v>44</v>
      </c>
      <c r="P182" s="104">
        <f>O182*H182</f>
        <v>0</v>
      </c>
      <c r="Q182" s="104">
        <v>0</v>
      </c>
      <c r="R182" s="104">
        <f>Q182*H182</f>
        <v>0</v>
      </c>
      <c r="S182" s="104">
        <v>0</v>
      </c>
      <c r="T182" s="105">
        <f>S182*H182</f>
        <v>0</v>
      </c>
      <c r="AR182" s="274" t="s">
        <v>230</v>
      </c>
      <c r="AT182" s="274" t="s">
        <v>128</v>
      </c>
      <c r="AU182" s="274" t="s">
        <v>82</v>
      </c>
      <c r="AY182" s="4" t="s">
        <v>125</v>
      </c>
      <c r="BE182" s="275">
        <f>IF(N182="základní",J182,0)</f>
        <v>0</v>
      </c>
      <c r="BF182" s="275">
        <f>IF(N182="snížená",J182,0)</f>
        <v>0</v>
      </c>
      <c r="BG182" s="275">
        <f>IF(N182="zákl. přenesená",J182,0)</f>
        <v>0</v>
      </c>
      <c r="BH182" s="275">
        <f>IF(N182="sníž. přenesená",J182,0)</f>
        <v>0</v>
      </c>
      <c r="BI182" s="275">
        <f>IF(N182="nulová",J182,0)</f>
        <v>0</v>
      </c>
      <c r="BJ182" s="4" t="s">
        <v>80</v>
      </c>
      <c r="BK182" s="275">
        <f>ROUND(I182*H182,2)</f>
        <v>0</v>
      </c>
      <c r="BL182" s="4" t="s">
        <v>230</v>
      </c>
      <c r="BM182" s="274" t="s">
        <v>256</v>
      </c>
    </row>
    <row r="183" spans="2:65" s="1" customFormat="1" ht="39">
      <c r="B183" s="17"/>
      <c r="D183" s="112" t="s">
        <v>257</v>
      </c>
      <c r="F183" s="134" t="s">
        <v>635</v>
      </c>
      <c r="I183" s="108"/>
      <c r="L183" s="17"/>
      <c r="M183" s="109"/>
      <c r="T183" s="38"/>
      <c r="AT183" s="4" t="s">
        <v>257</v>
      </c>
      <c r="AU183" s="4" t="s">
        <v>82</v>
      </c>
    </row>
    <row r="184" spans="2:65" s="119" customFormat="1">
      <c r="B184" s="118"/>
      <c r="D184" s="112" t="s">
        <v>137</v>
      </c>
      <c r="E184" s="120" t="s">
        <v>21</v>
      </c>
      <c r="F184" s="121" t="s">
        <v>198</v>
      </c>
      <c r="H184" s="122">
        <v>1</v>
      </c>
      <c r="I184" s="123"/>
      <c r="L184" s="118"/>
      <c r="M184" s="124"/>
      <c r="T184" s="125"/>
      <c r="AT184" s="120" t="s">
        <v>137</v>
      </c>
      <c r="AU184" s="120" t="s">
        <v>82</v>
      </c>
      <c r="AV184" s="119" t="s">
        <v>82</v>
      </c>
      <c r="AW184" s="119" t="s">
        <v>34</v>
      </c>
      <c r="AX184" s="119" t="s">
        <v>73</v>
      </c>
      <c r="AY184" s="120" t="s">
        <v>125</v>
      </c>
    </row>
    <row r="185" spans="2:65" s="127" customFormat="1">
      <c r="B185" s="126"/>
      <c r="D185" s="112" t="s">
        <v>137</v>
      </c>
      <c r="E185" s="128" t="s">
        <v>21</v>
      </c>
      <c r="F185" s="129" t="s">
        <v>142</v>
      </c>
      <c r="H185" s="130">
        <v>1</v>
      </c>
      <c r="I185" s="131"/>
      <c r="L185" s="126"/>
      <c r="M185" s="132"/>
      <c r="T185" s="133"/>
      <c r="AT185" s="128" t="s">
        <v>137</v>
      </c>
      <c r="AU185" s="128" t="s">
        <v>82</v>
      </c>
      <c r="AV185" s="127" t="s">
        <v>133</v>
      </c>
      <c r="AW185" s="127" t="s">
        <v>34</v>
      </c>
      <c r="AX185" s="127" t="s">
        <v>80</v>
      </c>
      <c r="AY185" s="128" t="s">
        <v>125</v>
      </c>
    </row>
    <row r="186" spans="2:65" s="1" customFormat="1" ht="21.75" customHeight="1">
      <c r="B186" s="17"/>
      <c r="C186" s="96" t="s">
        <v>258</v>
      </c>
      <c r="D186" s="96" t="s">
        <v>128</v>
      </c>
      <c r="E186" s="97" t="s">
        <v>259</v>
      </c>
      <c r="F186" s="98" t="s">
        <v>260</v>
      </c>
      <c r="G186" s="99" t="s">
        <v>255</v>
      </c>
      <c r="H186" s="100">
        <v>1</v>
      </c>
      <c r="I186" s="101"/>
      <c r="J186" s="102">
        <f>ROUND(I186*H186,2)</f>
        <v>0</v>
      </c>
      <c r="K186" s="98" t="s">
        <v>21</v>
      </c>
      <c r="L186" s="17"/>
      <c r="M186" s="273" t="s">
        <v>21</v>
      </c>
      <c r="N186" s="103" t="s">
        <v>44</v>
      </c>
      <c r="P186" s="104">
        <f>O186*H186</f>
        <v>0</v>
      </c>
      <c r="Q186" s="104">
        <v>5.0000000000000002E-5</v>
      </c>
      <c r="R186" s="104">
        <f>Q186*H186</f>
        <v>5.0000000000000002E-5</v>
      </c>
      <c r="S186" s="104">
        <v>2.5000000000000001E-2</v>
      </c>
      <c r="T186" s="105">
        <f>S186*H186</f>
        <v>2.5000000000000001E-2</v>
      </c>
      <c r="AR186" s="274" t="s">
        <v>230</v>
      </c>
      <c r="AT186" s="274" t="s">
        <v>128</v>
      </c>
      <c r="AU186" s="274" t="s">
        <v>82</v>
      </c>
      <c r="AY186" s="4" t="s">
        <v>125</v>
      </c>
      <c r="BE186" s="275">
        <f>IF(N186="základní",J186,0)</f>
        <v>0</v>
      </c>
      <c r="BF186" s="275">
        <f>IF(N186="snížená",J186,0)</f>
        <v>0</v>
      </c>
      <c r="BG186" s="275">
        <f>IF(N186="zákl. přenesená",J186,0)</f>
        <v>0</v>
      </c>
      <c r="BH186" s="275">
        <f>IF(N186="sníž. přenesená",J186,0)</f>
        <v>0</v>
      </c>
      <c r="BI186" s="275">
        <f>IF(N186="nulová",J186,0)</f>
        <v>0</v>
      </c>
      <c r="BJ186" s="4" t="s">
        <v>80</v>
      </c>
      <c r="BK186" s="275">
        <f>ROUND(I186*H186,2)</f>
        <v>0</v>
      </c>
      <c r="BL186" s="4" t="s">
        <v>230</v>
      </c>
      <c r="BM186" s="274" t="s">
        <v>261</v>
      </c>
    </row>
    <row r="187" spans="2:65" s="119" customFormat="1">
      <c r="B187" s="118"/>
      <c r="D187" s="112" t="s">
        <v>137</v>
      </c>
      <c r="E187" s="120" t="s">
        <v>21</v>
      </c>
      <c r="F187" s="121" t="s">
        <v>198</v>
      </c>
      <c r="H187" s="122">
        <v>1</v>
      </c>
      <c r="I187" s="123"/>
      <c r="L187" s="118"/>
      <c r="M187" s="124"/>
      <c r="T187" s="125"/>
      <c r="AT187" s="120" t="s">
        <v>137</v>
      </c>
      <c r="AU187" s="120" t="s">
        <v>82</v>
      </c>
      <c r="AV187" s="119" t="s">
        <v>82</v>
      </c>
      <c r="AW187" s="119" t="s">
        <v>34</v>
      </c>
      <c r="AX187" s="119" t="s">
        <v>73</v>
      </c>
      <c r="AY187" s="120" t="s">
        <v>125</v>
      </c>
    </row>
    <row r="188" spans="2:65" s="127" customFormat="1">
      <c r="B188" s="126"/>
      <c r="D188" s="112" t="s">
        <v>137</v>
      </c>
      <c r="E188" s="128" t="s">
        <v>21</v>
      </c>
      <c r="F188" s="129" t="s">
        <v>142</v>
      </c>
      <c r="H188" s="130">
        <v>1</v>
      </c>
      <c r="I188" s="131"/>
      <c r="L188" s="126"/>
      <c r="M188" s="132"/>
      <c r="T188" s="133"/>
      <c r="AT188" s="128" t="s">
        <v>137</v>
      </c>
      <c r="AU188" s="128" t="s">
        <v>82</v>
      </c>
      <c r="AV188" s="127" t="s">
        <v>133</v>
      </c>
      <c r="AW188" s="127" t="s">
        <v>34</v>
      </c>
      <c r="AX188" s="127" t="s">
        <v>80</v>
      </c>
      <c r="AY188" s="128" t="s">
        <v>125</v>
      </c>
    </row>
    <row r="189" spans="2:65" s="1" customFormat="1" ht="16.5" customHeight="1">
      <c r="B189" s="17"/>
      <c r="C189" s="96" t="s">
        <v>7</v>
      </c>
      <c r="D189" s="96" t="s">
        <v>128</v>
      </c>
      <c r="E189" s="97" t="s">
        <v>262</v>
      </c>
      <c r="F189" s="98" t="s">
        <v>263</v>
      </c>
      <c r="G189" s="99" t="s">
        <v>255</v>
      </c>
      <c r="H189" s="100">
        <v>1</v>
      </c>
      <c r="I189" s="101"/>
      <c r="J189" s="102">
        <f>ROUND(I189*H189,2)</f>
        <v>0</v>
      </c>
      <c r="K189" s="98" t="s">
        <v>21</v>
      </c>
      <c r="L189" s="17"/>
      <c r="M189" s="273" t="s">
        <v>21</v>
      </c>
      <c r="N189" s="103" t="s">
        <v>44</v>
      </c>
      <c r="P189" s="104">
        <f>O189*H189</f>
        <v>0</v>
      </c>
      <c r="Q189" s="104">
        <v>0</v>
      </c>
      <c r="R189" s="104">
        <f>Q189*H189</f>
        <v>0</v>
      </c>
      <c r="S189" s="104">
        <v>1.9460000000000002E-2</v>
      </c>
      <c r="T189" s="105">
        <f>S189*H189</f>
        <v>1.9460000000000002E-2</v>
      </c>
      <c r="AR189" s="274" t="s">
        <v>230</v>
      </c>
      <c r="AT189" s="274" t="s">
        <v>128</v>
      </c>
      <c r="AU189" s="274" t="s">
        <v>82</v>
      </c>
      <c r="AY189" s="4" t="s">
        <v>125</v>
      </c>
      <c r="BE189" s="275">
        <f>IF(N189="základní",J189,0)</f>
        <v>0</v>
      </c>
      <c r="BF189" s="275">
        <f>IF(N189="snížená",J189,0)</f>
        <v>0</v>
      </c>
      <c r="BG189" s="275">
        <f>IF(N189="zákl. přenesená",J189,0)</f>
        <v>0</v>
      </c>
      <c r="BH189" s="275">
        <f>IF(N189="sníž. přenesená",J189,0)</f>
        <v>0</v>
      </c>
      <c r="BI189" s="275">
        <f>IF(N189="nulová",J189,0)</f>
        <v>0</v>
      </c>
      <c r="BJ189" s="4" t="s">
        <v>80</v>
      </c>
      <c r="BK189" s="275">
        <f>ROUND(I189*H189,2)</f>
        <v>0</v>
      </c>
      <c r="BL189" s="4" t="s">
        <v>230</v>
      </c>
      <c r="BM189" s="274" t="s">
        <v>264</v>
      </c>
    </row>
    <row r="190" spans="2:65" s="119" customFormat="1">
      <c r="B190" s="118"/>
      <c r="D190" s="112" t="s">
        <v>137</v>
      </c>
      <c r="E190" s="120" t="s">
        <v>21</v>
      </c>
      <c r="F190" s="121" t="s">
        <v>198</v>
      </c>
      <c r="H190" s="122">
        <v>1</v>
      </c>
      <c r="I190" s="123"/>
      <c r="L190" s="118"/>
      <c r="M190" s="124"/>
      <c r="T190" s="125"/>
      <c r="AT190" s="120" t="s">
        <v>137</v>
      </c>
      <c r="AU190" s="120" t="s">
        <v>82</v>
      </c>
      <c r="AV190" s="119" t="s">
        <v>82</v>
      </c>
      <c r="AW190" s="119" t="s">
        <v>34</v>
      </c>
      <c r="AX190" s="119" t="s">
        <v>73</v>
      </c>
      <c r="AY190" s="120" t="s">
        <v>125</v>
      </c>
    </row>
    <row r="191" spans="2:65" s="127" customFormat="1">
      <c r="B191" s="126"/>
      <c r="D191" s="112" t="s">
        <v>137</v>
      </c>
      <c r="E191" s="128" t="s">
        <v>21</v>
      </c>
      <c r="F191" s="129" t="s">
        <v>142</v>
      </c>
      <c r="H191" s="130">
        <v>1</v>
      </c>
      <c r="I191" s="131"/>
      <c r="L191" s="126"/>
      <c r="M191" s="132"/>
      <c r="T191" s="133"/>
      <c r="AT191" s="128" t="s">
        <v>137</v>
      </c>
      <c r="AU191" s="128" t="s">
        <v>82</v>
      </c>
      <c r="AV191" s="127" t="s">
        <v>133</v>
      </c>
      <c r="AW191" s="127" t="s">
        <v>34</v>
      </c>
      <c r="AX191" s="127" t="s">
        <v>80</v>
      </c>
      <c r="AY191" s="128" t="s">
        <v>125</v>
      </c>
    </row>
    <row r="192" spans="2:65" s="86" customFormat="1" ht="22.9" customHeight="1">
      <c r="B192" s="85"/>
      <c r="D192" s="87" t="s">
        <v>72</v>
      </c>
      <c r="E192" s="94" t="s">
        <v>265</v>
      </c>
      <c r="F192" s="94" t="s">
        <v>266</v>
      </c>
      <c r="I192" s="89"/>
      <c r="J192" s="95">
        <f>BK192</f>
        <v>0</v>
      </c>
      <c r="L192" s="85"/>
      <c r="M192" s="91"/>
      <c r="P192" s="92">
        <f>SUM(P193:P199)</f>
        <v>0</v>
      </c>
      <c r="R192" s="92">
        <f>SUM(R193:R199)</f>
        <v>0</v>
      </c>
      <c r="T192" s="93">
        <f>SUM(T193:T199)</f>
        <v>0</v>
      </c>
      <c r="AR192" s="87" t="s">
        <v>82</v>
      </c>
      <c r="AT192" s="271" t="s">
        <v>72</v>
      </c>
      <c r="AU192" s="271" t="s">
        <v>80</v>
      </c>
      <c r="AY192" s="87" t="s">
        <v>125</v>
      </c>
      <c r="BK192" s="272">
        <f>SUM(BK193:BK199)</f>
        <v>0</v>
      </c>
    </row>
    <row r="193" spans="2:65" s="1" customFormat="1" ht="24.2" customHeight="1">
      <c r="B193" s="17"/>
      <c r="C193" s="96" t="s">
        <v>267</v>
      </c>
      <c r="D193" s="96" t="s">
        <v>128</v>
      </c>
      <c r="E193" s="97" t="s">
        <v>268</v>
      </c>
      <c r="F193" s="98" t="s">
        <v>269</v>
      </c>
      <c r="G193" s="99" t="s">
        <v>255</v>
      </c>
      <c r="H193" s="100">
        <v>1</v>
      </c>
      <c r="I193" s="101"/>
      <c r="J193" s="102">
        <f>ROUND(I193*H193,2)</f>
        <v>0</v>
      </c>
      <c r="K193" s="98" t="s">
        <v>21</v>
      </c>
      <c r="L193" s="17"/>
      <c r="M193" s="273" t="s">
        <v>21</v>
      </c>
      <c r="N193" s="103" t="s">
        <v>44</v>
      </c>
      <c r="P193" s="104">
        <f>O193*H193</f>
        <v>0</v>
      </c>
      <c r="Q193" s="104">
        <v>0</v>
      </c>
      <c r="R193" s="104">
        <f>Q193*H193</f>
        <v>0</v>
      </c>
      <c r="S193" s="104">
        <v>0</v>
      </c>
      <c r="T193" s="105">
        <f>S193*H193</f>
        <v>0</v>
      </c>
      <c r="AR193" s="274" t="s">
        <v>230</v>
      </c>
      <c r="AT193" s="274" t="s">
        <v>128</v>
      </c>
      <c r="AU193" s="274" t="s">
        <v>82</v>
      </c>
      <c r="AY193" s="4" t="s">
        <v>125</v>
      </c>
      <c r="BE193" s="275">
        <f>IF(N193="základní",J193,0)</f>
        <v>0</v>
      </c>
      <c r="BF193" s="275">
        <f>IF(N193="snížená",J193,0)</f>
        <v>0</v>
      </c>
      <c r="BG193" s="275">
        <f>IF(N193="zákl. přenesená",J193,0)</f>
        <v>0</v>
      </c>
      <c r="BH193" s="275">
        <f>IF(N193="sníž. přenesená",J193,0)</f>
        <v>0</v>
      </c>
      <c r="BI193" s="275">
        <f>IF(N193="nulová",J193,0)</f>
        <v>0</v>
      </c>
      <c r="BJ193" s="4" t="s">
        <v>80</v>
      </c>
      <c r="BK193" s="275">
        <f>ROUND(I193*H193,2)</f>
        <v>0</v>
      </c>
      <c r="BL193" s="4" t="s">
        <v>230</v>
      </c>
      <c r="BM193" s="274" t="s">
        <v>270</v>
      </c>
    </row>
    <row r="194" spans="2:65" s="1" customFormat="1" ht="19.5">
      <c r="B194" s="17"/>
      <c r="D194" s="112" t="s">
        <v>257</v>
      </c>
      <c r="F194" s="134" t="s">
        <v>636</v>
      </c>
      <c r="I194" s="108"/>
      <c r="L194" s="17"/>
      <c r="M194" s="109"/>
      <c r="T194" s="38"/>
      <c r="AT194" s="4" t="s">
        <v>257</v>
      </c>
      <c r="AU194" s="4" t="s">
        <v>82</v>
      </c>
    </row>
    <row r="195" spans="2:65" s="119" customFormat="1">
      <c r="B195" s="118"/>
      <c r="D195" s="112" t="s">
        <v>137</v>
      </c>
      <c r="E195" s="120" t="s">
        <v>21</v>
      </c>
      <c r="F195" s="121" t="s">
        <v>198</v>
      </c>
      <c r="H195" s="122">
        <v>1</v>
      </c>
      <c r="I195" s="123"/>
      <c r="L195" s="118"/>
      <c r="M195" s="124"/>
      <c r="T195" s="125"/>
      <c r="AT195" s="120" t="s">
        <v>137</v>
      </c>
      <c r="AU195" s="120" t="s">
        <v>82</v>
      </c>
      <c r="AV195" s="119" t="s">
        <v>82</v>
      </c>
      <c r="AW195" s="119" t="s">
        <v>34</v>
      </c>
      <c r="AX195" s="119" t="s">
        <v>73</v>
      </c>
      <c r="AY195" s="120" t="s">
        <v>125</v>
      </c>
    </row>
    <row r="196" spans="2:65" s="127" customFormat="1">
      <c r="B196" s="126"/>
      <c r="D196" s="112" t="s">
        <v>137</v>
      </c>
      <c r="E196" s="128" t="s">
        <v>21</v>
      </c>
      <c r="F196" s="129" t="s">
        <v>142</v>
      </c>
      <c r="H196" s="130">
        <v>1</v>
      </c>
      <c r="I196" s="131"/>
      <c r="L196" s="126"/>
      <c r="M196" s="132"/>
      <c r="T196" s="133"/>
      <c r="AT196" s="128" t="s">
        <v>137</v>
      </c>
      <c r="AU196" s="128" t="s">
        <v>82</v>
      </c>
      <c r="AV196" s="127" t="s">
        <v>133</v>
      </c>
      <c r="AW196" s="127" t="s">
        <v>34</v>
      </c>
      <c r="AX196" s="127" t="s">
        <v>80</v>
      </c>
      <c r="AY196" s="128" t="s">
        <v>125</v>
      </c>
    </row>
    <row r="197" spans="2:65" s="1" customFormat="1" ht="16.5" customHeight="1">
      <c r="B197" s="17"/>
      <c r="C197" s="96" t="s">
        <v>271</v>
      </c>
      <c r="D197" s="96" t="s">
        <v>128</v>
      </c>
      <c r="E197" s="97" t="s">
        <v>272</v>
      </c>
      <c r="F197" s="98" t="s">
        <v>273</v>
      </c>
      <c r="G197" s="99" t="s">
        <v>255</v>
      </c>
      <c r="H197" s="100">
        <v>1</v>
      </c>
      <c r="I197" s="101"/>
      <c r="J197" s="102">
        <f>ROUND(I197*H197,2)</f>
        <v>0</v>
      </c>
      <c r="K197" s="98" t="s">
        <v>21</v>
      </c>
      <c r="L197" s="17"/>
      <c r="M197" s="273" t="s">
        <v>21</v>
      </c>
      <c r="N197" s="103" t="s">
        <v>44</v>
      </c>
      <c r="P197" s="104">
        <f>O197*H197</f>
        <v>0</v>
      </c>
      <c r="Q197" s="104">
        <v>0</v>
      </c>
      <c r="R197" s="104">
        <f>Q197*H197</f>
        <v>0</v>
      </c>
      <c r="S197" s="104">
        <v>0</v>
      </c>
      <c r="T197" s="105">
        <f>S197*H197</f>
        <v>0</v>
      </c>
      <c r="AR197" s="274" t="s">
        <v>230</v>
      </c>
      <c r="AT197" s="274" t="s">
        <v>128</v>
      </c>
      <c r="AU197" s="274" t="s">
        <v>82</v>
      </c>
      <c r="AY197" s="4" t="s">
        <v>125</v>
      </c>
      <c r="BE197" s="275">
        <f>IF(N197="základní",J197,0)</f>
        <v>0</v>
      </c>
      <c r="BF197" s="275">
        <f>IF(N197="snížená",J197,0)</f>
        <v>0</v>
      </c>
      <c r="BG197" s="275">
        <f>IF(N197="zákl. přenesená",J197,0)</f>
        <v>0</v>
      </c>
      <c r="BH197" s="275">
        <f>IF(N197="sníž. přenesená",J197,0)</f>
        <v>0</v>
      </c>
      <c r="BI197" s="275">
        <f>IF(N197="nulová",J197,0)</f>
        <v>0</v>
      </c>
      <c r="BJ197" s="4" t="s">
        <v>80</v>
      </c>
      <c r="BK197" s="275">
        <f>ROUND(I197*H197,2)</f>
        <v>0</v>
      </c>
      <c r="BL197" s="4" t="s">
        <v>230</v>
      </c>
      <c r="BM197" s="274" t="s">
        <v>274</v>
      </c>
    </row>
    <row r="198" spans="2:65" s="119" customFormat="1">
      <c r="B198" s="118"/>
      <c r="D198" s="112" t="s">
        <v>137</v>
      </c>
      <c r="E198" s="120" t="s">
        <v>21</v>
      </c>
      <c r="F198" s="121" t="s">
        <v>198</v>
      </c>
      <c r="H198" s="122">
        <v>1</v>
      </c>
      <c r="I198" s="123"/>
      <c r="L198" s="118"/>
      <c r="M198" s="124"/>
      <c r="T198" s="125"/>
      <c r="AT198" s="120" t="s">
        <v>137</v>
      </c>
      <c r="AU198" s="120" t="s">
        <v>82</v>
      </c>
      <c r="AV198" s="119" t="s">
        <v>82</v>
      </c>
      <c r="AW198" s="119" t="s">
        <v>34</v>
      </c>
      <c r="AX198" s="119" t="s">
        <v>73</v>
      </c>
      <c r="AY198" s="120" t="s">
        <v>125</v>
      </c>
    </row>
    <row r="199" spans="2:65" s="127" customFormat="1">
      <c r="B199" s="126"/>
      <c r="D199" s="112" t="s">
        <v>137</v>
      </c>
      <c r="E199" s="128" t="s">
        <v>21</v>
      </c>
      <c r="F199" s="129" t="s">
        <v>142</v>
      </c>
      <c r="H199" s="130">
        <v>1</v>
      </c>
      <c r="I199" s="131"/>
      <c r="L199" s="126"/>
      <c r="M199" s="132"/>
      <c r="T199" s="133"/>
      <c r="AT199" s="128" t="s">
        <v>137</v>
      </c>
      <c r="AU199" s="128" t="s">
        <v>82</v>
      </c>
      <c r="AV199" s="127" t="s">
        <v>133</v>
      </c>
      <c r="AW199" s="127" t="s">
        <v>34</v>
      </c>
      <c r="AX199" s="127" t="s">
        <v>80</v>
      </c>
      <c r="AY199" s="128" t="s">
        <v>125</v>
      </c>
    </row>
    <row r="200" spans="2:65" s="86" customFormat="1" ht="22.9" customHeight="1">
      <c r="B200" s="85"/>
      <c r="D200" s="87" t="s">
        <v>72</v>
      </c>
      <c r="E200" s="94" t="s">
        <v>275</v>
      </c>
      <c r="F200" s="94" t="s">
        <v>276</v>
      </c>
      <c r="I200" s="89"/>
      <c r="J200" s="95">
        <f>BK200</f>
        <v>0</v>
      </c>
      <c r="L200" s="85"/>
      <c r="M200" s="91"/>
      <c r="P200" s="92">
        <f>SUM(P201:P221)</f>
        <v>0</v>
      </c>
      <c r="R200" s="92">
        <f>SUM(R201:R221)</f>
        <v>0</v>
      </c>
      <c r="T200" s="93">
        <f>SUM(T201:T221)</f>
        <v>0</v>
      </c>
      <c r="AR200" s="87" t="s">
        <v>82</v>
      </c>
      <c r="AT200" s="271" t="s">
        <v>72</v>
      </c>
      <c r="AU200" s="271" t="s">
        <v>80</v>
      </c>
      <c r="AY200" s="87" t="s">
        <v>125</v>
      </c>
      <c r="BK200" s="272">
        <f>SUM(BK201:BK221)</f>
        <v>0</v>
      </c>
    </row>
    <row r="201" spans="2:65" s="1" customFormat="1" ht="24.2" customHeight="1">
      <c r="B201" s="17"/>
      <c r="C201" s="96" t="s">
        <v>277</v>
      </c>
      <c r="D201" s="96" t="s">
        <v>128</v>
      </c>
      <c r="E201" s="97" t="s">
        <v>278</v>
      </c>
      <c r="F201" s="98" t="s">
        <v>279</v>
      </c>
      <c r="G201" s="99" t="s">
        <v>280</v>
      </c>
      <c r="H201" s="100">
        <v>1</v>
      </c>
      <c r="I201" s="101"/>
      <c r="J201" s="102">
        <f>ROUND(I201*H201,2)</f>
        <v>0</v>
      </c>
      <c r="K201" s="98" t="s">
        <v>21</v>
      </c>
      <c r="L201" s="17"/>
      <c r="M201" s="273" t="s">
        <v>21</v>
      </c>
      <c r="N201" s="103" t="s">
        <v>44</v>
      </c>
      <c r="P201" s="104">
        <f>O201*H201</f>
        <v>0</v>
      </c>
      <c r="Q201" s="104">
        <v>0</v>
      </c>
      <c r="R201" s="104">
        <f>Q201*H201</f>
        <v>0</v>
      </c>
      <c r="S201" s="104">
        <v>0</v>
      </c>
      <c r="T201" s="105">
        <f>S201*H201</f>
        <v>0</v>
      </c>
      <c r="AR201" s="274" t="s">
        <v>230</v>
      </c>
      <c r="AT201" s="274" t="s">
        <v>128</v>
      </c>
      <c r="AU201" s="274" t="s">
        <v>82</v>
      </c>
      <c r="AY201" s="4" t="s">
        <v>125</v>
      </c>
      <c r="BE201" s="275">
        <f>IF(N201="základní",J201,0)</f>
        <v>0</v>
      </c>
      <c r="BF201" s="275">
        <f>IF(N201="snížená",J201,0)</f>
        <v>0</v>
      </c>
      <c r="BG201" s="275">
        <f>IF(N201="zákl. přenesená",J201,0)</f>
        <v>0</v>
      </c>
      <c r="BH201" s="275">
        <f>IF(N201="sníž. přenesená",J201,0)</f>
        <v>0</v>
      </c>
      <c r="BI201" s="275">
        <f>IF(N201="nulová",J201,0)</f>
        <v>0</v>
      </c>
      <c r="BJ201" s="4" t="s">
        <v>80</v>
      </c>
      <c r="BK201" s="275">
        <f>ROUND(I201*H201,2)</f>
        <v>0</v>
      </c>
      <c r="BL201" s="4" t="s">
        <v>230</v>
      </c>
      <c r="BM201" s="274" t="s">
        <v>281</v>
      </c>
    </row>
    <row r="202" spans="2:65" s="119" customFormat="1">
      <c r="B202" s="118"/>
      <c r="D202" s="112" t="s">
        <v>137</v>
      </c>
      <c r="E202" s="120" t="s">
        <v>21</v>
      </c>
      <c r="F202" s="121" t="s">
        <v>198</v>
      </c>
      <c r="H202" s="122">
        <v>1</v>
      </c>
      <c r="I202" s="123"/>
      <c r="L202" s="118"/>
      <c r="M202" s="124"/>
      <c r="T202" s="125"/>
      <c r="AT202" s="120" t="s">
        <v>137</v>
      </c>
      <c r="AU202" s="120" t="s">
        <v>82</v>
      </c>
      <c r="AV202" s="119" t="s">
        <v>82</v>
      </c>
      <c r="AW202" s="119" t="s">
        <v>34</v>
      </c>
      <c r="AX202" s="119" t="s">
        <v>73</v>
      </c>
      <c r="AY202" s="120" t="s">
        <v>125</v>
      </c>
    </row>
    <row r="203" spans="2:65" s="127" customFormat="1">
      <c r="B203" s="126"/>
      <c r="D203" s="112" t="s">
        <v>137</v>
      </c>
      <c r="E203" s="128" t="s">
        <v>21</v>
      </c>
      <c r="F203" s="129" t="s">
        <v>142</v>
      </c>
      <c r="H203" s="130">
        <v>1</v>
      </c>
      <c r="I203" s="131"/>
      <c r="L203" s="126"/>
      <c r="M203" s="132"/>
      <c r="T203" s="133"/>
      <c r="AT203" s="128" t="s">
        <v>137</v>
      </c>
      <c r="AU203" s="128" t="s">
        <v>82</v>
      </c>
      <c r="AV203" s="127" t="s">
        <v>133</v>
      </c>
      <c r="AW203" s="127" t="s">
        <v>34</v>
      </c>
      <c r="AX203" s="127" t="s">
        <v>80</v>
      </c>
      <c r="AY203" s="128" t="s">
        <v>125</v>
      </c>
    </row>
    <row r="204" spans="2:65" s="1" customFormat="1" ht="24.2" customHeight="1">
      <c r="B204" s="17"/>
      <c r="C204" s="96" t="s">
        <v>282</v>
      </c>
      <c r="D204" s="96" t="s">
        <v>128</v>
      </c>
      <c r="E204" s="97" t="s">
        <v>283</v>
      </c>
      <c r="F204" s="98" t="s">
        <v>284</v>
      </c>
      <c r="G204" s="99" t="s">
        <v>280</v>
      </c>
      <c r="H204" s="100">
        <v>1</v>
      </c>
      <c r="I204" s="101"/>
      <c r="J204" s="102">
        <f>ROUND(I204*H204,2)</f>
        <v>0</v>
      </c>
      <c r="K204" s="98" t="s">
        <v>21</v>
      </c>
      <c r="L204" s="17"/>
      <c r="M204" s="273" t="s">
        <v>21</v>
      </c>
      <c r="N204" s="103" t="s">
        <v>44</v>
      </c>
      <c r="P204" s="104">
        <f>O204*H204</f>
        <v>0</v>
      </c>
      <c r="Q204" s="104">
        <v>0</v>
      </c>
      <c r="R204" s="104">
        <f>Q204*H204</f>
        <v>0</v>
      </c>
      <c r="S204" s="104">
        <v>0</v>
      </c>
      <c r="T204" s="105">
        <f>S204*H204</f>
        <v>0</v>
      </c>
      <c r="AR204" s="274" t="s">
        <v>230</v>
      </c>
      <c r="AT204" s="274" t="s">
        <v>128</v>
      </c>
      <c r="AU204" s="274" t="s">
        <v>82</v>
      </c>
      <c r="AY204" s="4" t="s">
        <v>125</v>
      </c>
      <c r="BE204" s="275">
        <f>IF(N204="základní",J204,0)</f>
        <v>0</v>
      </c>
      <c r="BF204" s="275">
        <f>IF(N204="snížená",J204,0)</f>
        <v>0</v>
      </c>
      <c r="BG204" s="275">
        <f>IF(N204="zákl. přenesená",J204,0)</f>
        <v>0</v>
      </c>
      <c r="BH204" s="275">
        <f>IF(N204="sníž. přenesená",J204,0)</f>
        <v>0</v>
      </c>
      <c r="BI204" s="275">
        <f>IF(N204="nulová",J204,0)</f>
        <v>0</v>
      </c>
      <c r="BJ204" s="4" t="s">
        <v>80</v>
      </c>
      <c r="BK204" s="275">
        <f>ROUND(I204*H204,2)</f>
        <v>0</v>
      </c>
      <c r="BL204" s="4" t="s">
        <v>230</v>
      </c>
      <c r="BM204" s="274" t="s">
        <v>285</v>
      </c>
    </row>
    <row r="205" spans="2:65" s="119" customFormat="1">
      <c r="B205" s="118"/>
      <c r="D205" s="112" t="s">
        <v>137</v>
      </c>
      <c r="E205" s="120" t="s">
        <v>21</v>
      </c>
      <c r="F205" s="121" t="s">
        <v>198</v>
      </c>
      <c r="H205" s="122">
        <v>1</v>
      </c>
      <c r="I205" s="123"/>
      <c r="L205" s="118"/>
      <c r="M205" s="124"/>
      <c r="T205" s="125"/>
      <c r="AT205" s="120" t="s">
        <v>137</v>
      </c>
      <c r="AU205" s="120" t="s">
        <v>82</v>
      </c>
      <c r="AV205" s="119" t="s">
        <v>82</v>
      </c>
      <c r="AW205" s="119" t="s">
        <v>34</v>
      </c>
      <c r="AX205" s="119" t="s">
        <v>73</v>
      </c>
      <c r="AY205" s="120" t="s">
        <v>125</v>
      </c>
    </row>
    <row r="206" spans="2:65" s="127" customFormat="1">
      <c r="B206" s="126"/>
      <c r="D206" s="112" t="s">
        <v>137</v>
      </c>
      <c r="E206" s="128" t="s">
        <v>21</v>
      </c>
      <c r="F206" s="129" t="s">
        <v>142</v>
      </c>
      <c r="H206" s="130">
        <v>1</v>
      </c>
      <c r="I206" s="131"/>
      <c r="L206" s="126"/>
      <c r="M206" s="132"/>
      <c r="T206" s="133"/>
      <c r="AT206" s="128" t="s">
        <v>137</v>
      </c>
      <c r="AU206" s="128" t="s">
        <v>82</v>
      </c>
      <c r="AV206" s="127" t="s">
        <v>133</v>
      </c>
      <c r="AW206" s="127" t="s">
        <v>34</v>
      </c>
      <c r="AX206" s="127" t="s">
        <v>80</v>
      </c>
      <c r="AY206" s="128" t="s">
        <v>125</v>
      </c>
    </row>
    <row r="207" spans="2:65" s="1" customFormat="1" ht="24.2" customHeight="1">
      <c r="B207" s="17"/>
      <c r="C207" s="96" t="s">
        <v>286</v>
      </c>
      <c r="D207" s="96" t="s">
        <v>128</v>
      </c>
      <c r="E207" s="97" t="s">
        <v>287</v>
      </c>
      <c r="F207" s="98" t="s">
        <v>288</v>
      </c>
      <c r="G207" s="99" t="s">
        <v>280</v>
      </c>
      <c r="H207" s="100">
        <v>1</v>
      </c>
      <c r="I207" s="101"/>
      <c r="J207" s="102">
        <f>ROUND(I207*H207,2)</f>
        <v>0</v>
      </c>
      <c r="K207" s="98" t="s">
        <v>21</v>
      </c>
      <c r="L207" s="17"/>
      <c r="M207" s="273" t="s">
        <v>21</v>
      </c>
      <c r="N207" s="103" t="s">
        <v>44</v>
      </c>
      <c r="P207" s="104">
        <f>O207*H207</f>
        <v>0</v>
      </c>
      <c r="Q207" s="104">
        <v>0</v>
      </c>
      <c r="R207" s="104">
        <f>Q207*H207</f>
        <v>0</v>
      </c>
      <c r="S207" s="104">
        <v>0</v>
      </c>
      <c r="T207" s="105">
        <f>S207*H207</f>
        <v>0</v>
      </c>
      <c r="AR207" s="274" t="s">
        <v>230</v>
      </c>
      <c r="AT207" s="274" t="s">
        <v>128</v>
      </c>
      <c r="AU207" s="274" t="s">
        <v>82</v>
      </c>
      <c r="AY207" s="4" t="s">
        <v>125</v>
      </c>
      <c r="BE207" s="275">
        <f>IF(N207="základní",J207,0)</f>
        <v>0</v>
      </c>
      <c r="BF207" s="275">
        <f>IF(N207="snížená",J207,0)</f>
        <v>0</v>
      </c>
      <c r="BG207" s="275">
        <f>IF(N207="zákl. přenesená",J207,0)</f>
        <v>0</v>
      </c>
      <c r="BH207" s="275">
        <f>IF(N207="sníž. přenesená",J207,0)</f>
        <v>0</v>
      </c>
      <c r="BI207" s="275">
        <f>IF(N207="nulová",J207,0)</f>
        <v>0</v>
      </c>
      <c r="BJ207" s="4" t="s">
        <v>80</v>
      </c>
      <c r="BK207" s="275">
        <f>ROUND(I207*H207,2)</f>
        <v>0</v>
      </c>
      <c r="BL207" s="4" t="s">
        <v>230</v>
      </c>
      <c r="BM207" s="274" t="s">
        <v>289</v>
      </c>
    </row>
    <row r="208" spans="2:65" s="119" customFormat="1">
      <c r="B208" s="118"/>
      <c r="D208" s="112" t="s">
        <v>137</v>
      </c>
      <c r="E208" s="120" t="s">
        <v>21</v>
      </c>
      <c r="F208" s="121" t="s">
        <v>198</v>
      </c>
      <c r="H208" s="122">
        <v>1</v>
      </c>
      <c r="I208" s="123"/>
      <c r="L208" s="118"/>
      <c r="M208" s="124"/>
      <c r="T208" s="125"/>
      <c r="AT208" s="120" t="s">
        <v>137</v>
      </c>
      <c r="AU208" s="120" t="s">
        <v>82</v>
      </c>
      <c r="AV208" s="119" t="s">
        <v>82</v>
      </c>
      <c r="AW208" s="119" t="s">
        <v>34</v>
      </c>
      <c r="AX208" s="119" t="s">
        <v>73</v>
      </c>
      <c r="AY208" s="120" t="s">
        <v>125</v>
      </c>
    </row>
    <row r="209" spans="2:65" s="127" customFormat="1">
      <c r="B209" s="126"/>
      <c r="D209" s="112" t="s">
        <v>137</v>
      </c>
      <c r="E209" s="128" t="s">
        <v>21</v>
      </c>
      <c r="F209" s="129" t="s">
        <v>142</v>
      </c>
      <c r="H209" s="130">
        <v>1</v>
      </c>
      <c r="I209" s="131"/>
      <c r="L209" s="126"/>
      <c r="M209" s="132"/>
      <c r="T209" s="133"/>
      <c r="AT209" s="128" t="s">
        <v>137</v>
      </c>
      <c r="AU209" s="128" t="s">
        <v>82</v>
      </c>
      <c r="AV209" s="127" t="s">
        <v>133</v>
      </c>
      <c r="AW209" s="127" t="s">
        <v>34</v>
      </c>
      <c r="AX209" s="127" t="s">
        <v>80</v>
      </c>
      <c r="AY209" s="128" t="s">
        <v>125</v>
      </c>
    </row>
    <row r="210" spans="2:65" s="1" customFormat="1" ht="24.2" customHeight="1">
      <c r="B210" s="17"/>
      <c r="C210" s="96" t="s">
        <v>290</v>
      </c>
      <c r="D210" s="96" t="s">
        <v>128</v>
      </c>
      <c r="E210" s="97" t="s">
        <v>291</v>
      </c>
      <c r="F210" s="98" t="s">
        <v>292</v>
      </c>
      <c r="G210" s="99" t="s">
        <v>280</v>
      </c>
      <c r="H210" s="100">
        <v>1</v>
      </c>
      <c r="I210" s="101"/>
      <c r="J210" s="102">
        <f>ROUND(I210*H210,2)</f>
        <v>0</v>
      </c>
      <c r="K210" s="98" t="s">
        <v>21</v>
      </c>
      <c r="L210" s="17"/>
      <c r="M210" s="273" t="s">
        <v>21</v>
      </c>
      <c r="N210" s="103" t="s">
        <v>44</v>
      </c>
      <c r="P210" s="104">
        <f>O210*H210</f>
        <v>0</v>
      </c>
      <c r="Q210" s="104">
        <v>0</v>
      </c>
      <c r="R210" s="104">
        <f>Q210*H210</f>
        <v>0</v>
      </c>
      <c r="S210" s="104">
        <v>0</v>
      </c>
      <c r="T210" s="105">
        <f>S210*H210</f>
        <v>0</v>
      </c>
      <c r="AR210" s="274" t="s">
        <v>230</v>
      </c>
      <c r="AT210" s="274" t="s">
        <v>128</v>
      </c>
      <c r="AU210" s="274" t="s">
        <v>82</v>
      </c>
      <c r="AY210" s="4" t="s">
        <v>125</v>
      </c>
      <c r="BE210" s="275">
        <f>IF(N210="základní",J210,0)</f>
        <v>0</v>
      </c>
      <c r="BF210" s="275">
        <f>IF(N210="snížená",J210,0)</f>
        <v>0</v>
      </c>
      <c r="BG210" s="275">
        <f>IF(N210="zákl. přenesená",J210,0)</f>
        <v>0</v>
      </c>
      <c r="BH210" s="275">
        <f>IF(N210="sníž. přenesená",J210,0)</f>
        <v>0</v>
      </c>
      <c r="BI210" s="275">
        <f>IF(N210="nulová",J210,0)</f>
        <v>0</v>
      </c>
      <c r="BJ210" s="4" t="s">
        <v>80</v>
      </c>
      <c r="BK210" s="275">
        <f>ROUND(I210*H210,2)</f>
        <v>0</v>
      </c>
      <c r="BL210" s="4" t="s">
        <v>230</v>
      </c>
      <c r="BM210" s="274" t="s">
        <v>293</v>
      </c>
    </row>
    <row r="211" spans="2:65" s="119" customFormat="1">
      <c r="B211" s="118"/>
      <c r="D211" s="112" t="s">
        <v>137</v>
      </c>
      <c r="E211" s="120" t="s">
        <v>21</v>
      </c>
      <c r="F211" s="121" t="s">
        <v>198</v>
      </c>
      <c r="H211" s="122">
        <v>1</v>
      </c>
      <c r="I211" s="123"/>
      <c r="L211" s="118"/>
      <c r="M211" s="124"/>
      <c r="T211" s="125"/>
      <c r="AT211" s="120" t="s">
        <v>137</v>
      </c>
      <c r="AU211" s="120" t="s">
        <v>82</v>
      </c>
      <c r="AV211" s="119" t="s">
        <v>82</v>
      </c>
      <c r="AW211" s="119" t="s">
        <v>34</v>
      </c>
      <c r="AX211" s="119" t="s">
        <v>73</v>
      </c>
      <c r="AY211" s="120" t="s">
        <v>125</v>
      </c>
    </row>
    <row r="212" spans="2:65" s="127" customFormat="1">
      <c r="B212" s="126"/>
      <c r="D212" s="112" t="s">
        <v>137</v>
      </c>
      <c r="E212" s="128" t="s">
        <v>21</v>
      </c>
      <c r="F212" s="129" t="s">
        <v>142</v>
      </c>
      <c r="H212" s="130">
        <v>1</v>
      </c>
      <c r="I212" s="131"/>
      <c r="L212" s="126"/>
      <c r="M212" s="132"/>
      <c r="T212" s="133"/>
      <c r="AT212" s="128" t="s">
        <v>137</v>
      </c>
      <c r="AU212" s="128" t="s">
        <v>82</v>
      </c>
      <c r="AV212" s="127" t="s">
        <v>133</v>
      </c>
      <c r="AW212" s="127" t="s">
        <v>34</v>
      </c>
      <c r="AX212" s="127" t="s">
        <v>80</v>
      </c>
      <c r="AY212" s="128" t="s">
        <v>125</v>
      </c>
    </row>
    <row r="213" spans="2:65" s="1" customFormat="1" ht="24.2" customHeight="1">
      <c r="B213" s="17"/>
      <c r="C213" s="96" t="s">
        <v>294</v>
      </c>
      <c r="D213" s="96" t="s">
        <v>128</v>
      </c>
      <c r="E213" s="97" t="s">
        <v>295</v>
      </c>
      <c r="F213" s="98" t="s">
        <v>296</v>
      </c>
      <c r="G213" s="99" t="s">
        <v>280</v>
      </c>
      <c r="H213" s="100">
        <v>1</v>
      </c>
      <c r="I213" s="101"/>
      <c r="J213" s="102">
        <f>ROUND(I213*H213,2)</f>
        <v>0</v>
      </c>
      <c r="K213" s="98" t="s">
        <v>21</v>
      </c>
      <c r="L213" s="17"/>
      <c r="M213" s="273" t="s">
        <v>21</v>
      </c>
      <c r="N213" s="103" t="s">
        <v>44</v>
      </c>
      <c r="P213" s="104">
        <f>O213*H213</f>
        <v>0</v>
      </c>
      <c r="Q213" s="104">
        <v>0</v>
      </c>
      <c r="R213" s="104">
        <f>Q213*H213</f>
        <v>0</v>
      </c>
      <c r="S213" s="104">
        <v>0</v>
      </c>
      <c r="T213" s="105">
        <f>S213*H213</f>
        <v>0</v>
      </c>
      <c r="AR213" s="274" t="s">
        <v>230</v>
      </c>
      <c r="AT213" s="274" t="s">
        <v>128</v>
      </c>
      <c r="AU213" s="274" t="s">
        <v>82</v>
      </c>
      <c r="AY213" s="4" t="s">
        <v>125</v>
      </c>
      <c r="BE213" s="275">
        <f>IF(N213="základní",J213,0)</f>
        <v>0</v>
      </c>
      <c r="BF213" s="275">
        <f>IF(N213="snížená",J213,0)</f>
        <v>0</v>
      </c>
      <c r="BG213" s="275">
        <f>IF(N213="zákl. přenesená",J213,0)</f>
        <v>0</v>
      </c>
      <c r="BH213" s="275">
        <f>IF(N213="sníž. přenesená",J213,0)</f>
        <v>0</v>
      </c>
      <c r="BI213" s="275">
        <f>IF(N213="nulová",J213,0)</f>
        <v>0</v>
      </c>
      <c r="BJ213" s="4" t="s">
        <v>80</v>
      </c>
      <c r="BK213" s="275">
        <f>ROUND(I213*H213,2)</f>
        <v>0</v>
      </c>
      <c r="BL213" s="4" t="s">
        <v>230</v>
      </c>
      <c r="BM213" s="274" t="s">
        <v>297</v>
      </c>
    </row>
    <row r="214" spans="2:65" s="119" customFormat="1">
      <c r="B214" s="118"/>
      <c r="D214" s="112" t="s">
        <v>137</v>
      </c>
      <c r="E214" s="120" t="s">
        <v>21</v>
      </c>
      <c r="F214" s="121" t="s">
        <v>198</v>
      </c>
      <c r="H214" s="122">
        <v>1</v>
      </c>
      <c r="I214" s="123"/>
      <c r="L214" s="118"/>
      <c r="M214" s="124"/>
      <c r="T214" s="125"/>
      <c r="AT214" s="120" t="s">
        <v>137</v>
      </c>
      <c r="AU214" s="120" t="s">
        <v>82</v>
      </c>
      <c r="AV214" s="119" t="s">
        <v>82</v>
      </c>
      <c r="AW214" s="119" t="s">
        <v>34</v>
      </c>
      <c r="AX214" s="119" t="s">
        <v>73</v>
      </c>
      <c r="AY214" s="120" t="s">
        <v>125</v>
      </c>
    </row>
    <row r="215" spans="2:65" s="127" customFormat="1">
      <c r="B215" s="126"/>
      <c r="D215" s="112" t="s">
        <v>137</v>
      </c>
      <c r="E215" s="128" t="s">
        <v>21</v>
      </c>
      <c r="F215" s="129" t="s">
        <v>142</v>
      </c>
      <c r="H215" s="130">
        <v>1</v>
      </c>
      <c r="I215" s="131"/>
      <c r="L215" s="126"/>
      <c r="M215" s="132"/>
      <c r="T215" s="133"/>
      <c r="AT215" s="128" t="s">
        <v>137</v>
      </c>
      <c r="AU215" s="128" t="s">
        <v>82</v>
      </c>
      <c r="AV215" s="127" t="s">
        <v>133</v>
      </c>
      <c r="AW215" s="127" t="s">
        <v>34</v>
      </c>
      <c r="AX215" s="127" t="s">
        <v>80</v>
      </c>
      <c r="AY215" s="128" t="s">
        <v>125</v>
      </c>
    </row>
    <row r="216" spans="2:65" s="1" customFormat="1" ht="24.2" customHeight="1">
      <c r="B216" s="17"/>
      <c r="C216" s="96" t="s">
        <v>298</v>
      </c>
      <c r="D216" s="96" t="s">
        <v>128</v>
      </c>
      <c r="E216" s="97" t="s">
        <v>299</v>
      </c>
      <c r="F216" s="98" t="s">
        <v>300</v>
      </c>
      <c r="G216" s="99" t="s">
        <v>280</v>
      </c>
      <c r="H216" s="100">
        <v>1</v>
      </c>
      <c r="I216" s="101"/>
      <c r="J216" s="102">
        <f>ROUND(I216*H216,2)</f>
        <v>0</v>
      </c>
      <c r="K216" s="98" t="s">
        <v>21</v>
      </c>
      <c r="L216" s="17"/>
      <c r="M216" s="273" t="s">
        <v>21</v>
      </c>
      <c r="N216" s="103" t="s">
        <v>44</v>
      </c>
      <c r="P216" s="104">
        <f>O216*H216</f>
        <v>0</v>
      </c>
      <c r="Q216" s="104">
        <v>0</v>
      </c>
      <c r="R216" s="104">
        <f>Q216*H216</f>
        <v>0</v>
      </c>
      <c r="S216" s="104">
        <v>0</v>
      </c>
      <c r="T216" s="105">
        <f>S216*H216</f>
        <v>0</v>
      </c>
      <c r="AR216" s="274" t="s">
        <v>230</v>
      </c>
      <c r="AT216" s="274" t="s">
        <v>128</v>
      </c>
      <c r="AU216" s="274" t="s">
        <v>82</v>
      </c>
      <c r="AY216" s="4" t="s">
        <v>125</v>
      </c>
      <c r="BE216" s="275">
        <f>IF(N216="základní",J216,0)</f>
        <v>0</v>
      </c>
      <c r="BF216" s="275">
        <f>IF(N216="snížená",J216,0)</f>
        <v>0</v>
      </c>
      <c r="BG216" s="275">
        <f>IF(N216="zákl. přenesená",J216,0)</f>
        <v>0</v>
      </c>
      <c r="BH216" s="275">
        <f>IF(N216="sníž. přenesená",J216,0)</f>
        <v>0</v>
      </c>
      <c r="BI216" s="275">
        <f>IF(N216="nulová",J216,0)</f>
        <v>0</v>
      </c>
      <c r="BJ216" s="4" t="s">
        <v>80</v>
      </c>
      <c r="BK216" s="275">
        <f>ROUND(I216*H216,2)</f>
        <v>0</v>
      </c>
      <c r="BL216" s="4" t="s">
        <v>230</v>
      </c>
      <c r="BM216" s="274" t="s">
        <v>301</v>
      </c>
    </row>
    <row r="217" spans="2:65" s="119" customFormat="1">
      <c r="B217" s="118"/>
      <c r="D217" s="112" t="s">
        <v>137</v>
      </c>
      <c r="E217" s="120" t="s">
        <v>21</v>
      </c>
      <c r="F217" s="121" t="s">
        <v>198</v>
      </c>
      <c r="H217" s="122">
        <v>1</v>
      </c>
      <c r="I217" s="123"/>
      <c r="L217" s="118"/>
      <c r="M217" s="124"/>
      <c r="T217" s="125"/>
      <c r="AT217" s="120" t="s">
        <v>137</v>
      </c>
      <c r="AU217" s="120" t="s">
        <v>82</v>
      </c>
      <c r="AV217" s="119" t="s">
        <v>82</v>
      </c>
      <c r="AW217" s="119" t="s">
        <v>34</v>
      </c>
      <c r="AX217" s="119" t="s">
        <v>73</v>
      </c>
      <c r="AY217" s="120" t="s">
        <v>125</v>
      </c>
    </row>
    <row r="218" spans="2:65" s="127" customFormat="1">
      <c r="B218" s="126"/>
      <c r="D218" s="112" t="s">
        <v>137</v>
      </c>
      <c r="E218" s="128" t="s">
        <v>21</v>
      </c>
      <c r="F218" s="129" t="s">
        <v>142</v>
      </c>
      <c r="H218" s="130">
        <v>1</v>
      </c>
      <c r="I218" s="131"/>
      <c r="L218" s="126"/>
      <c r="M218" s="132"/>
      <c r="T218" s="133"/>
      <c r="AT218" s="128" t="s">
        <v>137</v>
      </c>
      <c r="AU218" s="128" t="s">
        <v>82</v>
      </c>
      <c r="AV218" s="127" t="s">
        <v>133</v>
      </c>
      <c r="AW218" s="127" t="s">
        <v>34</v>
      </c>
      <c r="AX218" s="127" t="s">
        <v>80</v>
      </c>
      <c r="AY218" s="128" t="s">
        <v>125</v>
      </c>
    </row>
    <row r="219" spans="2:65" s="1" customFormat="1" ht="24.2" customHeight="1">
      <c r="B219" s="17"/>
      <c r="C219" s="96" t="s">
        <v>302</v>
      </c>
      <c r="D219" s="96" t="s">
        <v>128</v>
      </c>
      <c r="E219" s="97" t="s">
        <v>303</v>
      </c>
      <c r="F219" s="98" t="s">
        <v>304</v>
      </c>
      <c r="G219" s="99" t="s">
        <v>280</v>
      </c>
      <c r="H219" s="100">
        <v>1</v>
      </c>
      <c r="I219" s="101"/>
      <c r="J219" s="102">
        <f>ROUND(I219*H219,2)</f>
        <v>0</v>
      </c>
      <c r="K219" s="98" t="s">
        <v>21</v>
      </c>
      <c r="L219" s="17"/>
      <c r="M219" s="273" t="s">
        <v>21</v>
      </c>
      <c r="N219" s="103" t="s">
        <v>44</v>
      </c>
      <c r="P219" s="104">
        <f>O219*H219</f>
        <v>0</v>
      </c>
      <c r="Q219" s="104">
        <v>0</v>
      </c>
      <c r="R219" s="104">
        <f>Q219*H219</f>
        <v>0</v>
      </c>
      <c r="S219" s="104">
        <v>0</v>
      </c>
      <c r="T219" s="105">
        <f>S219*H219</f>
        <v>0</v>
      </c>
      <c r="AR219" s="274" t="s">
        <v>230</v>
      </c>
      <c r="AT219" s="274" t="s">
        <v>128</v>
      </c>
      <c r="AU219" s="274" t="s">
        <v>82</v>
      </c>
      <c r="AY219" s="4" t="s">
        <v>125</v>
      </c>
      <c r="BE219" s="275">
        <f>IF(N219="základní",J219,0)</f>
        <v>0</v>
      </c>
      <c r="BF219" s="275">
        <f>IF(N219="snížená",J219,0)</f>
        <v>0</v>
      </c>
      <c r="BG219" s="275">
        <f>IF(N219="zákl. přenesená",J219,0)</f>
        <v>0</v>
      </c>
      <c r="BH219" s="275">
        <f>IF(N219="sníž. přenesená",J219,0)</f>
        <v>0</v>
      </c>
      <c r="BI219" s="275">
        <f>IF(N219="nulová",J219,0)</f>
        <v>0</v>
      </c>
      <c r="BJ219" s="4" t="s">
        <v>80</v>
      </c>
      <c r="BK219" s="275">
        <f>ROUND(I219*H219,2)</f>
        <v>0</v>
      </c>
      <c r="BL219" s="4" t="s">
        <v>230</v>
      </c>
      <c r="BM219" s="274" t="s">
        <v>305</v>
      </c>
    </row>
    <row r="220" spans="2:65" s="119" customFormat="1">
      <c r="B220" s="118"/>
      <c r="D220" s="112" t="s">
        <v>137</v>
      </c>
      <c r="E220" s="120" t="s">
        <v>21</v>
      </c>
      <c r="F220" s="121" t="s">
        <v>198</v>
      </c>
      <c r="H220" s="122">
        <v>1</v>
      </c>
      <c r="I220" s="123"/>
      <c r="L220" s="118"/>
      <c r="M220" s="124"/>
      <c r="T220" s="125"/>
      <c r="AT220" s="120" t="s">
        <v>137</v>
      </c>
      <c r="AU220" s="120" t="s">
        <v>82</v>
      </c>
      <c r="AV220" s="119" t="s">
        <v>82</v>
      </c>
      <c r="AW220" s="119" t="s">
        <v>34</v>
      </c>
      <c r="AX220" s="119" t="s">
        <v>73</v>
      </c>
      <c r="AY220" s="120" t="s">
        <v>125</v>
      </c>
    </row>
    <row r="221" spans="2:65" s="127" customFormat="1">
      <c r="B221" s="126"/>
      <c r="D221" s="112" t="s">
        <v>137</v>
      </c>
      <c r="E221" s="128" t="s">
        <v>21</v>
      </c>
      <c r="F221" s="129" t="s">
        <v>142</v>
      </c>
      <c r="H221" s="130">
        <v>1</v>
      </c>
      <c r="I221" s="131"/>
      <c r="L221" s="126"/>
      <c r="M221" s="132"/>
      <c r="T221" s="133"/>
      <c r="AT221" s="128" t="s">
        <v>137</v>
      </c>
      <c r="AU221" s="128" t="s">
        <v>82</v>
      </c>
      <c r="AV221" s="127" t="s">
        <v>133</v>
      </c>
      <c r="AW221" s="127" t="s">
        <v>34</v>
      </c>
      <c r="AX221" s="127" t="s">
        <v>80</v>
      </c>
      <c r="AY221" s="128" t="s">
        <v>125</v>
      </c>
    </row>
    <row r="222" spans="2:65" s="86" customFormat="1" ht="22.9" customHeight="1">
      <c r="B222" s="85"/>
      <c r="D222" s="87" t="s">
        <v>72</v>
      </c>
      <c r="E222" s="94" t="s">
        <v>306</v>
      </c>
      <c r="F222" s="94" t="s">
        <v>307</v>
      </c>
      <c r="I222" s="89"/>
      <c r="J222" s="95">
        <f>BK222</f>
        <v>0</v>
      </c>
      <c r="L222" s="85"/>
      <c r="M222" s="91"/>
      <c r="P222" s="92">
        <f>SUM(P223:P251)</f>
        <v>0</v>
      </c>
      <c r="R222" s="92">
        <f>SUM(R223:R251)</f>
        <v>0.111633</v>
      </c>
      <c r="T222" s="93">
        <f>SUM(T223:T251)</f>
        <v>0</v>
      </c>
      <c r="AR222" s="87" t="s">
        <v>82</v>
      </c>
      <c r="AT222" s="271" t="s">
        <v>72</v>
      </c>
      <c r="AU222" s="271" t="s">
        <v>80</v>
      </c>
      <c r="AY222" s="87" t="s">
        <v>125</v>
      </c>
      <c r="BK222" s="272">
        <f>SUM(BK223:BK251)</f>
        <v>0</v>
      </c>
    </row>
    <row r="223" spans="2:65" s="1" customFormat="1" ht="16.5" customHeight="1">
      <c r="B223" s="17"/>
      <c r="C223" s="96" t="s">
        <v>308</v>
      </c>
      <c r="D223" s="96" t="s">
        <v>128</v>
      </c>
      <c r="E223" s="97" t="s">
        <v>309</v>
      </c>
      <c r="F223" s="98" t="s">
        <v>310</v>
      </c>
      <c r="G223" s="99" t="s">
        <v>131</v>
      </c>
      <c r="H223" s="100">
        <v>2.93</v>
      </c>
      <c r="I223" s="101"/>
      <c r="J223" s="102">
        <f>ROUND(I223*H223,2)</f>
        <v>0</v>
      </c>
      <c r="K223" s="98" t="s">
        <v>132</v>
      </c>
      <c r="L223" s="17"/>
      <c r="M223" s="273" t="s">
        <v>21</v>
      </c>
      <c r="N223" s="103" t="s">
        <v>44</v>
      </c>
      <c r="P223" s="104">
        <f>O223*H223</f>
        <v>0</v>
      </c>
      <c r="Q223" s="104">
        <v>0</v>
      </c>
      <c r="R223" s="104">
        <f>Q223*H223</f>
        <v>0</v>
      </c>
      <c r="S223" s="104">
        <v>0</v>
      </c>
      <c r="T223" s="105">
        <f>S223*H223</f>
        <v>0</v>
      </c>
      <c r="AR223" s="274" t="s">
        <v>230</v>
      </c>
      <c r="AT223" s="274" t="s">
        <v>128</v>
      </c>
      <c r="AU223" s="274" t="s">
        <v>82</v>
      </c>
      <c r="AY223" s="4" t="s">
        <v>125</v>
      </c>
      <c r="BE223" s="275">
        <f>IF(N223="základní",J223,0)</f>
        <v>0</v>
      </c>
      <c r="BF223" s="275">
        <f>IF(N223="snížená",J223,0)</f>
        <v>0</v>
      </c>
      <c r="BG223" s="275">
        <f>IF(N223="zákl. přenesená",J223,0)</f>
        <v>0</v>
      </c>
      <c r="BH223" s="275">
        <f>IF(N223="sníž. přenesená",J223,0)</f>
        <v>0</v>
      </c>
      <c r="BI223" s="275">
        <f>IF(N223="nulová",J223,0)</f>
        <v>0</v>
      </c>
      <c r="BJ223" s="4" t="s">
        <v>80</v>
      </c>
      <c r="BK223" s="275">
        <f>ROUND(I223*H223,2)</f>
        <v>0</v>
      </c>
      <c r="BL223" s="4" t="s">
        <v>230</v>
      </c>
      <c r="BM223" s="274" t="s">
        <v>311</v>
      </c>
    </row>
    <row r="224" spans="2:65" s="1" customFormat="1">
      <c r="B224" s="17"/>
      <c r="D224" s="106" t="s">
        <v>135</v>
      </c>
      <c r="F224" s="107" t="s">
        <v>312</v>
      </c>
      <c r="I224" s="108"/>
      <c r="L224" s="17"/>
      <c r="M224" s="109"/>
      <c r="T224" s="38"/>
      <c r="AT224" s="4" t="s">
        <v>135</v>
      </c>
      <c r="AU224" s="4" t="s">
        <v>82</v>
      </c>
    </row>
    <row r="225" spans="2:65" s="119" customFormat="1">
      <c r="B225" s="118"/>
      <c r="D225" s="112" t="s">
        <v>137</v>
      </c>
      <c r="E225" s="120" t="s">
        <v>21</v>
      </c>
      <c r="F225" s="121" t="s">
        <v>85</v>
      </c>
      <c r="H225" s="122">
        <v>2.93</v>
      </c>
      <c r="I225" s="123"/>
      <c r="L225" s="118"/>
      <c r="M225" s="124"/>
      <c r="T225" s="125"/>
      <c r="AT225" s="120" t="s">
        <v>137</v>
      </c>
      <c r="AU225" s="120" t="s">
        <v>82</v>
      </c>
      <c r="AV225" s="119" t="s">
        <v>82</v>
      </c>
      <c r="AW225" s="119" t="s">
        <v>34</v>
      </c>
      <c r="AX225" s="119" t="s">
        <v>73</v>
      </c>
      <c r="AY225" s="120" t="s">
        <v>125</v>
      </c>
    </row>
    <row r="226" spans="2:65" s="127" customFormat="1">
      <c r="B226" s="126"/>
      <c r="D226" s="112" t="s">
        <v>137</v>
      </c>
      <c r="E226" s="128" t="s">
        <v>21</v>
      </c>
      <c r="F226" s="129" t="s">
        <v>142</v>
      </c>
      <c r="H226" s="130">
        <v>2.93</v>
      </c>
      <c r="I226" s="131"/>
      <c r="L226" s="126"/>
      <c r="M226" s="132"/>
      <c r="T226" s="133"/>
      <c r="AT226" s="128" t="s">
        <v>137</v>
      </c>
      <c r="AU226" s="128" t="s">
        <v>82</v>
      </c>
      <c r="AV226" s="127" t="s">
        <v>133</v>
      </c>
      <c r="AW226" s="127" t="s">
        <v>34</v>
      </c>
      <c r="AX226" s="127" t="s">
        <v>80</v>
      </c>
      <c r="AY226" s="128" t="s">
        <v>125</v>
      </c>
    </row>
    <row r="227" spans="2:65" s="1" customFormat="1" ht="16.5" customHeight="1">
      <c r="B227" s="17"/>
      <c r="C227" s="96" t="s">
        <v>313</v>
      </c>
      <c r="D227" s="96" t="s">
        <v>128</v>
      </c>
      <c r="E227" s="97" t="s">
        <v>314</v>
      </c>
      <c r="F227" s="98" t="s">
        <v>315</v>
      </c>
      <c r="G227" s="99" t="s">
        <v>131</v>
      </c>
      <c r="H227" s="100">
        <v>2.93</v>
      </c>
      <c r="I227" s="101"/>
      <c r="J227" s="102">
        <f>ROUND(I227*H227,2)</f>
        <v>0</v>
      </c>
      <c r="K227" s="98" t="s">
        <v>132</v>
      </c>
      <c r="L227" s="17"/>
      <c r="M227" s="273" t="s">
        <v>21</v>
      </c>
      <c r="N227" s="103" t="s">
        <v>44</v>
      </c>
      <c r="P227" s="104">
        <f>O227*H227</f>
        <v>0</v>
      </c>
      <c r="Q227" s="104">
        <v>2.9999999999999997E-4</v>
      </c>
      <c r="R227" s="104">
        <f>Q227*H227</f>
        <v>8.7900000000000001E-4</v>
      </c>
      <c r="S227" s="104">
        <v>0</v>
      </c>
      <c r="T227" s="105">
        <f>S227*H227</f>
        <v>0</v>
      </c>
      <c r="AR227" s="274" t="s">
        <v>230</v>
      </c>
      <c r="AT227" s="274" t="s">
        <v>128</v>
      </c>
      <c r="AU227" s="274" t="s">
        <v>82</v>
      </c>
      <c r="AY227" s="4" t="s">
        <v>125</v>
      </c>
      <c r="BE227" s="275">
        <f>IF(N227="základní",J227,0)</f>
        <v>0</v>
      </c>
      <c r="BF227" s="275">
        <f>IF(N227="snížená",J227,0)</f>
        <v>0</v>
      </c>
      <c r="BG227" s="275">
        <f>IF(N227="zákl. přenesená",J227,0)</f>
        <v>0</v>
      </c>
      <c r="BH227" s="275">
        <f>IF(N227="sníž. přenesená",J227,0)</f>
        <v>0</v>
      </c>
      <c r="BI227" s="275">
        <f>IF(N227="nulová",J227,0)</f>
        <v>0</v>
      </c>
      <c r="BJ227" s="4" t="s">
        <v>80</v>
      </c>
      <c r="BK227" s="275">
        <f>ROUND(I227*H227,2)</f>
        <v>0</v>
      </c>
      <c r="BL227" s="4" t="s">
        <v>230</v>
      </c>
      <c r="BM227" s="274" t="s">
        <v>316</v>
      </c>
    </row>
    <row r="228" spans="2:65" s="1" customFormat="1">
      <c r="B228" s="17"/>
      <c r="D228" s="106" t="s">
        <v>135</v>
      </c>
      <c r="F228" s="107" t="s">
        <v>317</v>
      </c>
      <c r="I228" s="108"/>
      <c r="L228" s="17"/>
      <c r="M228" s="109"/>
      <c r="T228" s="38"/>
      <c r="AT228" s="4" t="s">
        <v>135</v>
      </c>
      <c r="AU228" s="4" t="s">
        <v>82</v>
      </c>
    </row>
    <row r="229" spans="2:65" s="119" customFormat="1">
      <c r="B229" s="118"/>
      <c r="D229" s="112" t="s">
        <v>137</v>
      </c>
      <c r="E229" s="120" t="s">
        <v>21</v>
      </c>
      <c r="F229" s="121" t="s">
        <v>85</v>
      </c>
      <c r="H229" s="122">
        <v>2.93</v>
      </c>
      <c r="I229" s="123"/>
      <c r="L229" s="118"/>
      <c r="M229" s="124"/>
      <c r="T229" s="125"/>
      <c r="AT229" s="120" t="s">
        <v>137</v>
      </c>
      <c r="AU229" s="120" t="s">
        <v>82</v>
      </c>
      <c r="AV229" s="119" t="s">
        <v>82</v>
      </c>
      <c r="AW229" s="119" t="s">
        <v>34</v>
      </c>
      <c r="AX229" s="119" t="s">
        <v>73</v>
      </c>
      <c r="AY229" s="120" t="s">
        <v>125</v>
      </c>
    </row>
    <row r="230" spans="2:65" s="127" customFormat="1">
      <c r="B230" s="126"/>
      <c r="D230" s="112" t="s">
        <v>137</v>
      </c>
      <c r="E230" s="128" t="s">
        <v>21</v>
      </c>
      <c r="F230" s="129" t="s">
        <v>142</v>
      </c>
      <c r="H230" s="130">
        <v>2.93</v>
      </c>
      <c r="I230" s="131"/>
      <c r="L230" s="126"/>
      <c r="M230" s="132"/>
      <c r="T230" s="133"/>
      <c r="AT230" s="128" t="s">
        <v>137</v>
      </c>
      <c r="AU230" s="128" t="s">
        <v>82</v>
      </c>
      <c r="AV230" s="127" t="s">
        <v>133</v>
      </c>
      <c r="AW230" s="127" t="s">
        <v>34</v>
      </c>
      <c r="AX230" s="127" t="s">
        <v>80</v>
      </c>
      <c r="AY230" s="128" t="s">
        <v>125</v>
      </c>
    </row>
    <row r="231" spans="2:65" s="1" customFormat="1" ht="21.75" customHeight="1">
      <c r="B231" s="17"/>
      <c r="C231" s="96" t="s">
        <v>318</v>
      </c>
      <c r="D231" s="96" t="s">
        <v>128</v>
      </c>
      <c r="E231" s="97" t="s">
        <v>319</v>
      </c>
      <c r="F231" s="98" t="s">
        <v>320</v>
      </c>
      <c r="G231" s="99" t="s">
        <v>131</v>
      </c>
      <c r="H231" s="100">
        <v>2.93</v>
      </c>
      <c r="I231" s="101"/>
      <c r="J231" s="102">
        <f>ROUND(I231*H231,2)</f>
        <v>0</v>
      </c>
      <c r="K231" s="98" t="s">
        <v>132</v>
      </c>
      <c r="L231" s="17"/>
      <c r="M231" s="273" t="s">
        <v>21</v>
      </c>
      <c r="N231" s="103" t="s">
        <v>44</v>
      </c>
      <c r="P231" s="104">
        <f>O231*H231</f>
        <v>0</v>
      </c>
      <c r="Q231" s="104">
        <v>4.5500000000000002E-3</v>
      </c>
      <c r="R231" s="104">
        <f>Q231*H231</f>
        <v>1.3331500000000001E-2</v>
      </c>
      <c r="S231" s="104">
        <v>0</v>
      </c>
      <c r="T231" s="105">
        <f>S231*H231</f>
        <v>0</v>
      </c>
      <c r="AR231" s="274" t="s">
        <v>230</v>
      </c>
      <c r="AT231" s="274" t="s">
        <v>128</v>
      </c>
      <c r="AU231" s="274" t="s">
        <v>82</v>
      </c>
      <c r="AY231" s="4" t="s">
        <v>125</v>
      </c>
      <c r="BE231" s="275">
        <f>IF(N231="základní",J231,0)</f>
        <v>0</v>
      </c>
      <c r="BF231" s="275">
        <f>IF(N231="snížená",J231,0)</f>
        <v>0</v>
      </c>
      <c r="BG231" s="275">
        <f>IF(N231="zákl. přenesená",J231,0)</f>
        <v>0</v>
      </c>
      <c r="BH231" s="275">
        <f>IF(N231="sníž. přenesená",J231,0)</f>
        <v>0</v>
      </c>
      <c r="BI231" s="275">
        <f>IF(N231="nulová",J231,0)</f>
        <v>0</v>
      </c>
      <c r="BJ231" s="4" t="s">
        <v>80</v>
      </c>
      <c r="BK231" s="275">
        <f>ROUND(I231*H231,2)</f>
        <v>0</v>
      </c>
      <c r="BL231" s="4" t="s">
        <v>230</v>
      </c>
      <c r="BM231" s="274" t="s">
        <v>321</v>
      </c>
    </row>
    <row r="232" spans="2:65" s="1" customFormat="1">
      <c r="B232" s="17"/>
      <c r="D232" s="106" t="s">
        <v>135</v>
      </c>
      <c r="F232" s="107" t="s">
        <v>322</v>
      </c>
      <c r="I232" s="108"/>
      <c r="L232" s="17"/>
      <c r="M232" s="109"/>
      <c r="T232" s="38"/>
      <c r="AT232" s="4" t="s">
        <v>135</v>
      </c>
      <c r="AU232" s="4" t="s">
        <v>82</v>
      </c>
    </row>
    <row r="233" spans="2:65" s="119" customFormat="1">
      <c r="B233" s="118"/>
      <c r="D233" s="112" t="s">
        <v>137</v>
      </c>
      <c r="E233" s="120" t="s">
        <v>21</v>
      </c>
      <c r="F233" s="121" t="s">
        <v>85</v>
      </c>
      <c r="H233" s="122">
        <v>2.93</v>
      </c>
      <c r="I233" s="123"/>
      <c r="L233" s="118"/>
      <c r="M233" s="124"/>
      <c r="T233" s="125"/>
      <c r="AT233" s="120" t="s">
        <v>137</v>
      </c>
      <c r="AU233" s="120" t="s">
        <v>82</v>
      </c>
      <c r="AV233" s="119" t="s">
        <v>82</v>
      </c>
      <c r="AW233" s="119" t="s">
        <v>34</v>
      </c>
      <c r="AX233" s="119" t="s">
        <v>73</v>
      </c>
      <c r="AY233" s="120" t="s">
        <v>125</v>
      </c>
    </row>
    <row r="234" spans="2:65" s="127" customFormat="1">
      <c r="B234" s="126"/>
      <c r="D234" s="112" t="s">
        <v>137</v>
      </c>
      <c r="E234" s="128" t="s">
        <v>21</v>
      </c>
      <c r="F234" s="129" t="s">
        <v>142</v>
      </c>
      <c r="H234" s="130">
        <v>2.93</v>
      </c>
      <c r="I234" s="131"/>
      <c r="L234" s="126"/>
      <c r="M234" s="132"/>
      <c r="T234" s="133"/>
      <c r="AT234" s="128" t="s">
        <v>137</v>
      </c>
      <c r="AU234" s="128" t="s">
        <v>82</v>
      </c>
      <c r="AV234" s="127" t="s">
        <v>133</v>
      </c>
      <c r="AW234" s="127" t="s">
        <v>34</v>
      </c>
      <c r="AX234" s="127" t="s">
        <v>80</v>
      </c>
      <c r="AY234" s="128" t="s">
        <v>125</v>
      </c>
    </row>
    <row r="235" spans="2:65" s="1" customFormat="1" ht="24.2" customHeight="1">
      <c r="B235" s="17"/>
      <c r="C235" s="96" t="s">
        <v>323</v>
      </c>
      <c r="D235" s="96" t="s">
        <v>128</v>
      </c>
      <c r="E235" s="97" t="s">
        <v>324</v>
      </c>
      <c r="F235" s="98" t="s">
        <v>325</v>
      </c>
      <c r="G235" s="99" t="s">
        <v>131</v>
      </c>
      <c r="H235" s="100">
        <v>2.93</v>
      </c>
      <c r="I235" s="101"/>
      <c r="J235" s="102">
        <f>ROUND(I235*H235,2)</f>
        <v>0</v>
      </c>
      <c r="K235" s="98" t="s">
        <v>132</v>
      </c>
      <c r="L235" s="17"/>
      <c r="M235" s="273" t="s">
        <v>21</v>
      </c>
      <c r="N235" s="103" t="s">
        <v>44</v>
      </c>
      <c r="P235" s="104">
        <f>O235*H235</f>
        <v>0</v>
      </c>
      <c r="Q235" s="104">
        <v>7.5500000000000003E-3</v>
      </c>
      <c r="R235" s="104">
        <f>Q235*H235</f>
        <v>2.2121500000000002E-2</v>
      </c>
      <c r="S235" s="104">
        <v>0</v>
      </c>
      <c r="T235" s="105">
        <f>S235*H235</f>
        <v>0</v>
      </c>
      <c r="AR235" s="274" t="s">
        <v>230</v>
      </c>
      <c r="AT235" s="274" t="s">
        <v>128</v>
      </c>
      <c r="AU235" s="274" t="s">
        <v>82</v>
      </c>
      <c r="AY235" s="4" t="s">
        <v>125</v>
      </c>
      <c r="BE235" s="275">
        <f>IF(N235="základní",J235,0)</f>
        <v>0</v>
      </c>
      <c r="BF235" s="275">
        <f>IF(N235="snížená",J235,0)</f>
        <v>0</v>
      </c>
      <c r="BG235" s="275">
        <f>IF(N235="zákl. přenesená",J235,0)</f>
        <v>0</v>
      </c>
      <c r="BH235" s="275">
        <f>IF(N235="sníž. přenesená",J235,0)</f>
        <v>0</v>
      </c>
      <c r="BI235" s="275">
        <f>IF(N235="nulová",J235,0)</f>
        <v>0</v>
      </c>
      <c r="BJ235" s="4" t="s">
        <v>80</v>
      </c>
      <c r="BK235" s="275">
        <f>ROUND(I235*H235,2)</f>
        <v>0</v>
      </c>
      <c r="BL235" s="4" t="s">
        <v>230</v>
      </c>
      <c r="BM235" s="274" t="s">
        <v>326</v>
      </c>
    </row>
    <row r="236" spans="2:65" s="1" customFormat="1">
      <c r="B236" s="17"/>
      <c r="D236" s="106" t="s">
        <v>135</v>
      </c>
      <c r="F236" s="107" t="s">
        <v>327</v>
      </c>
      <c r="I236" s="108"/>
      <c r="L236" s="17"/>
      <c r="M236" s="109"/>
      <c r="T236" s="38"/>
      <c r="AT236" s="4" t="s">
        <v>135</v>
      </c>
      <c r="AU236" s="4" t="s">
        <v>82</v>
      </c>
    </row>
    <row r="237" spans="2:65" s="111" customFormat="1">
      <c r="B237" s="110"/>
      <c r="D237" s="112" t="s">
        <v>137</v>
      </c>
      <c r="E237" s="113" t="s">
        <v>21</v>
      </c>
      <c r="F237" s="114" t="s">
        <v>328</v>
      </c>
      <c r="H237" s="113" t="s">
        <v>21</v>
      </c>
      <c r="I237" s="115"/>
      <c r="L237" s="110"/>
      <c r="M237" s="116"/>
      <c r="T237" s="117"/>
      <c r="AT237" s="113" t="s">
        <v>137</v>
      </c>
      <c r="AU237" s="113" t="s">
        <v>82</v>
      </c>
      <c r="AV237" s="111" t="s">
        <v>80</v>
      </c>
      <c r="AW237" s="111" t="s">
        <v>34</v>
      </c>
      <c r="AX237" s="111" t="s">
        <v>73</v>
      </c>
      <c r="AY237" s="113" t="s">
        <v>125</v>
      </c>
    </row>
    <row r="238" spans="2:65" s="119" customFormat="1">
      <c r="B238" s="118"/>
      <c r="D238" s="112" t="s">
        <v>137</v>
      </c>
      <c r="E238" s="120" t="s">
        <v>21</v>
      </c>
      <c r="F238" s="121" t="s">
        <v>86</v>
      </c>
      <c r="H238" s="122">
        <v>2.93</v>
      </c>
      <c r="I238" s="123"/>
      <c r="L238" s="118"/>
      <c r="M238" s="124"/>
      <c r="T238" s="125"/>
      <c r="AT238" s="120" t="s">
        <v>137</v>
      </c>
      <c r="AU238" s="120" t="s">
        <v>82</v>
      </c>
      <c r="AV238" s="119" t="s">
        <v>82</v>
      </c>
      <c r="AW238" s="119" t="s">
        <v>34</v>
      </c>
      <c r="AX238" s="119" t="s">
        <v>73</v>
      </c>
      <c r="AY238" s="120" t="s">
        <v>125</v>
      </c>
    </row>
    <row r="239" spans="2:65" s="136" customFormat="1">
      <c r="B239" s="135"/>
      <c r="D239" s="112" t="s">
        <v>137</v>
      </c>
      <c r="E239" s="137" t="s">
        <v>85</v>
      </c>
      <c r="F239" s="138" t="s">
        <v>329</v>
      </c>
      <c r="H239" s="139">
        <v>2.93</v>
      </c>
      <c r="I239" s="140"/>
      <c r="L239" s="135"/>
      <c r="M239" s="141"/>
      <c r="T239" s="142"/>
      <c r="AT239" s="137" t="s">
        <v>137</v>
      </c>
      <c r="AU239" s="137" t="s">
        <v>82</v>
      </c>
      <c r="AV239" s="136" t="s">
        <v>152</v>
      </c>
      <c r="AW239" s="136" t="s">
        <v>34</v>
      </c>
      <c r="AX239" s="136" t="s">
        <v>73</v>
      </c>
      <c r="AY239" s="137" t="s">
        <v>125</v>
      </c>
    </row>
    <row r="240" spans="2:65" s="127" customFormat="1">
      <c r="B240" s="126"/>
      <c r="D240" s="112" t="s">
        <v>137</v>
      </c>
      <c r="E240" s="128" t="s">
        <v>21</v>
      </c>
      <c r="F240" s="129" t="s">
        <v>142</v>
      </c>
      <c r="H240" s="130">
        <v>2.93</v>
      </c>
      <c r="I240" s="131"/>
      <c r="L240" s="126"/>
      <c r="M240" s="132"/>
      <c r="T240" s="133"/>
      <c r="AT240" s="128" t="s">
        <v>137</v>
      </c>
      <c r="AU240" s="128" t="s">
        <v>82</v>
      </c>
      <c r="AV240" s="127" t="s">
        <v>133</v>
      </c>
      <c r="AW240" s="127" t="s">
        <v>34</v>
      </c>
      <c r="AX240" s="127" t="s">
        <v>80</v>
      </c>
      <c r="AY240" s="128" t="s">
        <v>125</v>
      </c>
    </row>
    <row r="241" spans="2:65" s="1" customFormat="1" ht="16.5" customHeight="1">
      <c r="B241" s="17"/>
      <c r="C241" s="143" t="s">
        <v>330</v>
      </c>
      <c r="D241" s="143" t="s">
        <v>331</v>
      </c>
      <c r="E241" s="144" t="s">
        <v>332</v>
      </c>
      <c r="F241" s="145" t="s">
        <v>333</v>
      </c>
      <c r="G241" s="146" t="s">
        <v>131</v>
      </c>
      <c r="H241" s="147">
        <v>3.2229999999999999</v>
      </c>
      <c r="I241" s="148"/>
      <c r="J241" s="149">
        <f>ROUND(I241*H241,2)</f>
        <v>0</v>
      </c>
      <c r="K241" s="145" t="s">
        <v>21</v>
      </c>
      <c r="L241" s="276"/>
      <c r="M241" s="277" t="s">
        <v>21</v>
      </c>
      <c r="N241" s="150" t="s">
        <v>44</v>
      </c>
      <c r="P241" s="104">
        <f>O241*H241</f>
        <v>0</v>
      </c>
      <c r="Q241" s="104">
        <v>2.1999999999999999E-2</v>
      </c>
      <c r="R241" s="104">
        <f>Q241*H241</f>
        <v>7.0905999999999997E-2</v>
      </c>
      <c r="S241" s="104">
        <v>0</v>
      </c>
      <c r="T241" s="105">
        <f>S241*H241</f>
        <v>0</v>
      </c>
      <c r="AR241" s="274" t="s">
        <v>313</v>
      </c>
      <c r="AT241" s="274" t="s">
        <v>331</v>
      </c>
      <c r="AU241" s="274" t="s">
        <v>82</v>
      </c>
      <c r="AY241" s="4" t="s">
        <v>125</v>
      </c>
      <c r="BE241" s="275">
        <f>IF(N241="základní",J241,0)</f>
        <v>0</v>
      </c>
      <c r="BF241" s="275">
        <f>IF(N241="snížená",J241,0)</f>
        <v>0</v>
      </c>
      <c r="BG241" s="275">
        <f>IF(N241="zákl. přenesená",J241,0)</f>
        <v>0</v>
      </c>
      <c r="BH241" s="275">
        <f>IF(N241="sníž. přenesená",J241,0)</f>
        <v>0</v>
      </c>
      <c r="BI241" s="275">
        <f>IF(N241="nulová",J241,0)</f>
        <v>0</v>
      </c>
      <c r="BJ241" s="4" t="s">
        <v>80</v>
      </c>
      <c r="BK241" s="275">
        <f>ROUND(I241*H241,2)</f>
        <v>0</v>
      </c>
      <c r="BL241" s="4" t="s">
        <v>230</v>
      </c>
      <c r="BM241" s="274" t="s">
        <v>334</v>
      </c>
    </row>
    <row r="242" spans="2:65" s="119" customFormat="1">
      <c r="B242" s="118"/>
      <c r="D242" s="112" t="s">
        <v>137</v>
      </c>
      <c r="E242" s="120" t="s">
        <v>21</v>
      </c>
      <c r="F242" s="121" t="s">
        <v>335</v>
      </c>
      <c r="H242" s="122">
        <v>3.2229999999999999</v>
      </c>
      <c r="I242" s="123"/>
      <c r="L242" s="118"/>
      <c r="M242" s="124"/>
      <c r="T242" s="125"/>
      <c r="AT242" s="120" t="s">
        <v>137</v>
      </c>
      <c r="AU242" s="120" t="s">
        <v>82</v>
      </c>
      <c r="AV242" s="119" t="s">
        <v>82</v>
      </c>
      <c r="AW242" s="119" t="s">
        <v>34</v>
      </c>
      <c r="AX242" s="119" t="s">
        <v>73</v>
      </c>
      <c r="AY242" s="120" t="s">
        <v>125</v>
      </c>
    </row>
    <row r="243" spans="2:65" s="127" customFormat="1">
      <c r="B243" s="126"/>
      <c r="D243" s="112" t="s">
        <v>137</v>
      </c>
      <c r="E243" s="128" t="s">
        <v>21</v>
      </c>
      <c r="F243" s="129" t="s">
        <v>142</v>
      </c>
      <c r="H243" s="130">
        <v>3.2229999999999999</v>
      </c>
      <c r="I243" s="131"/>
      <c r="L243" s="126"/>
      <c r="M243" s="132"/>
      <c r="T243" s="133"/>
      <c r="AT243" s="128" t="s">
        <v>137</v>
      </c>
      <c r="AU243" s="128" t="s">
        <v>82</v>
      </c>
      <c r="AV243" s="127" t="s">
        <v>133</v>
      </c>
      <c r="AW243" s="127" t="s">
        <v>34</v>
      </c>
      <c r="AX243" s="127" t="s">
        <v>80</v>
      </c>
      <c r="AY243" s="128" t="s">
        <v>125</v>
      </c>
    </row>
    <row r="244" spans="2:65" s="1" customFormat="1" ht="21.75" customHeight="1">
      <c r="B244" s="17"/>
      <c r="C244" s="96" t="s">
        <v>336</v>
      </c>
      <c r="D244" s="96" t="s">
        <v>128</v>
      </c>
      <c r="E244" s="97" t="s">
        <v>337</v>
      </c>
      <c r="F244" s="98" t="s">
        <v>338</v>
      </c>
      <c r="G244" s="99" t="s">
        <v>131</v>
      </c>
      <c r="H244" s="100">
        <v>2.93</v>
      </c>
      <c r="I244" s="101"/>
      <c r="J244" s="102">
        <f>ROUND(I244*H244,2)</f>
        <v>0</v>
      </c>
      <c r="K244" s="98" t="s">
        <v>21</v>
      </c>
      <c r="L244" s="17"/>
      <c r="M244" s="273" t="s">
        <v>21</v>
      </c>
      <c r="N244" s="103" t="s">
        <v>44</v>
      </c>
      <c r="P244" s="104">
        <f>O244*H244</f>
        <v>0</v>
      </c>
      <c r="Q244" s="104">
        <v>1.5E-3</v>
      </c>
      <c r="R244" s="104">
        <f>Q244*H244</f>
        <v>4.3950000000000005E-3</v>
      </c>
      <c r="S244" s="104">
        <v>0</v>
      </c>
      <c r="T244" s="105">
        <f>S244*H244</f>
        <v>0</v>
      </c>
      <c r="AR244" s="274" t="s">
        <v>230</v>
      </c>
      <c r="AT244" s="274" t="s">
        <v>128</v>
      </c>
      <c r="AU244" s="274" t="s">
        <v>82</v>
      </c>
      <c r="AY244" s="4" t="s">
        <v>125</v>
      </c>
      <c r="BE244" s="275">
        <f>IF(N244="základní",J244,0)</f>
        <v>0</v>
      </c>
      <c r="BF244" s="275">
        <f>IF(N244="snížená",J244,0)</f>
        <v>0</v>
      </c>
      <c r="BG244" s="275">
        <f>IF(N244="zákl. přenesená",J244,0)</f>
        <v>0</v>
      </c>
      <c r="BH244" s="275">
        <f>IF(N244="sníž. přenesená",J244,0)</f>
        <v>0</v>
      </c>
      <c r="BI244" s="275">
        <f>IF(N244="nulová",J244,0)</f>
        <v>0</v>
      </c>
      <c r="BJ244" s="4" t="s">
        <v>80</v>
      </c>
      <c r="BK244" s="275">
        <f>ROUND(I244*H244,2)</f>
        <v>0</v>
      </c>
      <c r="BL244" s="4" t="s">
        <v>230</v>
      </c>
      <c r="BM244" s="274" t="s">
        <v>339</v>
      </c>
    </row>
    <row r="245" spans="2:65" s="119" customFormat="1">
      <c r="B245" s="118"/>
      <c r="D245" s="112" t="s">
        <v>137</v>
      </c>
      <c r="E245" s="120" t="s">
        <v>21</v>
      </c>
      <c r="F245" s="121" t="s">
        <v>85</v>
      </c>
      <c r="H245" s="122">
        <v>2.93</v>
      </c>
      <c r="I245" s="123"/>
      <c r="L245" s="118"/>
      <c r="M245" s="124"/>
      <c r="T245" s="125"/>
      <c r="AT245" s="120" t="s">
        <v>137</v>
      </c>
      <c r="AU245" s="120" t="s">
        <v>82</v>
      </c>
      <c r="AV245" s="119" t="s">
        <v>82</v>
      </c>
      <c r="AW245" s="119" t="s">
        <v>34</v>
      </c>
      <c r="AX245" s="119" t="s">
        <v>73</v>
      </c>
      <c r="AY245" s="120" t="s">
        <v>125</v>
      </c>
    </row>
    <row r="246" spans="2:65" s="127" customFormat="1">
      <c r="B246" s="126"/>
      <c r="D246" s="112" t="s">
        <v>137</v>
      </c>
      <c r="E246" s="128" t="s">
        <v>21</v>
      </c>
      <c r="F246" s="129" t="s">
        <v>142</v>
      </c>
      <c r="H246" s="130">
        <v>2.93</v>
      </c>
      <c r="I246" s="131"/>
      <c r="L246" s="126"/>
      <c r="M246" s="132"/>
      <c r="T246" s="133"/>
      <c r="AT246" s="128" t="s">
        <v>137</v>
      </c>
      <c r="AU246" s="128" t="s">
        <v>82</v>
      </c>
      <c r="AV246" s="127" t="s">
        <v>133</v>
      </c>
      <c r="AW246" s="127" t="s">
        <v>34</v>
      </c>
      <c r="AX246" s="127" t="s">
        <v>80</v>
      </c>
      <c r="AY246" s="128" t="s">
        <v>125</v>
      </c>
    </row>
    <row r="247" spans="2:65" s="1" customFormat="1" ht="24.2" customHeight="1">
      <c r="B247" s="17"/>
      <c r="C247" s="96" t="s">
        <v>340</v>
      </c>
      <c r="D247" s="96" t="s">
        <v>128</v>
      </c>
      <c r="E247" s="97" t="s">
        <v>341</v>
      </c>
      <c r="F247" s="98" t="s">
        <v>342</v>
      </c>
      <c r="G247" s="99" t="s">
        <v>196</v>
      </c>
      <c r="H247" s="100">
        <v>1</v>
      </c>
      <c r="I247" s="101"/>
      <c r="J247" s="102">
        <f>ROUND(I247*H247,2)</f>
        <v>0</v>
      </c>
      <c r="K247" s="98" t="s">
        <v>21</v>
      </c>
      <c r="L247" s="17"/>
      <c r="M247" s="273" t="s">
        <v>21</v>
      </c>
      <c r="N247" s="103" t="s">
        <v>44</v>
      </c>
      <c r="P247" s="104">
        <f>O247*H247</f>
        <v>0</v>
      </c>
      <c r="Q247" s="104">
        <v>0</v>
      </c>
      <c r="R247" s="104">
        <f>Q247*H247</f>
        <v>0</v>
      </c>
      <c r="S247" s="104">
        <v>0</v>
      </c>
      <c r="T247" s="105">
        <f>S247*H247</f>
        <v>0</v>
      </c>
      <c r="AR247" s="274" t="s">
        <v>230</v>
      </c>
      <c r="AT247" s="274" t="s">
        <v>128</v>
      </c>
      <c r="AU247" s="274" t="s">
        <v>82</v>
      </c>
      <c r="AY247" s="4" t="s">
        <v>125</v>
      </c>
      <c r="BE247" s="275">
        <f>IF(N247="základní",J247,0)</f>
        <v>0</v>
      </c>
      <c r="BF247" s="275">
        <f>IF(N247="snížená",J247,0)</f>
        <v>0</v>
      </c>
      <c r="BG247" s="275">
        <f>IF(N247="zákl. přenesená",J247,0)</f>
        <v>0</v>
      </c>
      <c r="BH247" s="275">
        <f>IF(N247="sníž. přenesená",J247,0)</f>
        <v>0</v>
      </c>
      <c r="BI247" s="275">
        <f>IF(N247="nulová",J247,0)</f>
        <v>0</v>
      </c>
      <c r="BJ247" s="4" t="s">
        <v>80</v>
      </c>
      <c r="BK247" s="275">
        <f>ROUND(I247*H247,2)</f>
        <v>0</v>
      </c>
      <c r="BL247" s="4" t="s">
        <v>230</v>
      </c>
      <c r="BM247" s="274" t="s">
        <v>343</v>
      </c>
    </row>
    <row r="248" spans="2:65" s="119" customFormat="1">
      <c r="B248" s="118"/>
      <c r="D248" s="112" t="s">
        <v>137</v>
      </c>
      <c r="E248" s="120" t="s">
        <v>21</v>
      </c>
      <c r="F248" s="121" t="s">
        <v>198</v>
      </c>
      <c r="H248" s="122">
        <v>1</v>
      </c>
      <c r="I248" s="123"/>
      <c r="L248" s="118"/>
      <c r="M248" s="124"/>
      <c r="T248" s="125"/>
      <c r="AT248" s="120" t="s">
        <v>137</v>
      </c>
      <c r="AU248" s="120" t="s">
        <v>82</v>
      </c>
      <c r="AV248" s="119" t="s">
        <v>82</v>
      </c>
      <c r="AW248" s="119" t="s">
        <v>34</v>
      </c>
      <c r="AX248" s="119" t="s">
        <v>73</v>
      </c>
      <c r="AY248" s="120" t="s">
        <v>125</v>
      </c>
    </row>
    <row r="249" spans="2:65" s="127" customFormat="1">
      <c r="B249" s="126"/>
      <c r="D249" s="112" t="s">
        <v>137</v>
      </c>
      <c r="E249" s="128" t="s">
        <v>21</v>
      </c>
      <c r="F249" s="129" t="s">
        <v>142</v>
      </c>
      <c r="H249" s="130">
        <v>1</v>
      </c>
      <c r="I249" s="131"/>
      <c r="L249" s="126"/>
      <c r="M249" s="132"/>
      <c r="T249" s="133"/>
      <c r="AT249" s="128" t="s">
        <v>137</v>
      </c>
      <c r="AU249" s="128" t="s">
        <v>82</v>
      </c>
      <c r="AV249" s="127" t="s">
        <v>133</v>
      </c>
      <c r="AW249" s="127" t="s">
        <v>34</v>
      </c>
      <c r="AX249" s="127" t="s">
        <v>80</v>
      </c>
      <c r="AY249" s="128" t="s">
        <v>125</v>
      </c>
    </row>
    <row r="250" spans="2:65" s="1" customFormat="1" ht="24.2" customHeight="1">
      <c r="B250" s="17"/>
      <c r="C250" s="96" t="s">
        <v>344</v>
      </c>
      <c r="D250" s="96" t="s">
        <v>128</v>
      </c>
      <c r="E250" s="97" t="s">
        <v>345</v>
      </c>
      <c r="F250" s="98" t="s">
        <v>346</v>
      </c>
      <c r="G250" s="99" t="s">
        <v>209</v>
      </c>
      <c r="H250" s="100">
        <v>0.112</v>
      </c>
      <c r="I250" s="101"/>
      <c r="J250" s="102">
        <f>ROUND(I250*H250,2)</f>
        <v>0</v>
      </c>
      <c r="K250" s="98" t="s">
        <v>132</v>
      </c>
      <c r="L250" s="17"/>
      <c r="M250" s="273" t="s">
        <v>21</v>
      </c>
      <c r="N250" s="103" t="s">
        <v>44</v>
      </c>
      <c r="P250" s="104">
        <f>O250*H250</f>
        <v>0</v>
      </c>
      <c r="Q250" s="104">
        <v>0</v>
      </c>
      <c r="R250" s="104">
        <f>Q250*H250</f>
        <v>0</v>
      </c>
      <c r="S250" s="104">
        <v>0</v>
      </c>
      <c r="T250" s="105">
        <f>S250*H250</f>
        <v>0</v>
      </c>
      <c r="AR250" s="274" t="s">
        <v>230</v>
      </c>
      <c r="AT250" s="274" t="s">
        <v>128</v>
      </c>
      <c r="AU250" s="274" t="s">
        <v>82</v>
      </c>
      <c r="AY250" s="4" t="s">
        <v>125</v>
      </c>
      <c r="BE250" s="275">
        <f>IF(N250="základní",J250,0)</f>
        <v>0</v>
      </c>
      <c r="BF250" s="275">
        <f>IF(N250="snížená",J250,0)</f>
        <v>0</v>
      </c>
      <c r="BG250" s="275">
        <f>IF(N250="zákl. přenesená",J250,0)</f>
        <v>0</v>
      </c>
      <c r="BH250" s="275">
        <f>IF(N250="sníž. přenesená",J250,0)</f>
        <v>0</v>
      </c>
      <c r="BI250" s="275">
        <f>IF(N250="nulová",J250,0)</f>
        <v>0</v>
      </c>
      <c r="BJ250" s="4" t="s">
        <v>80</v>
      </c>
      <c r="BK250" s="275">
        <f>ROUND(I250*H250,2)</f>
        <v>0</v>
      </c>
      <c r="BL250" s="4" t="s">
        <v>230</v>
      </c>
      <c r="BM250" s="274" t="s">
        <v>347</v>
      </c>
    </row>
    <row r="251" spans="2:65" s="1" customFormat="1">
      <c r="B251" s="17"/>
      <c r="D251" s="106" t="s">
        <v>135</v>
      </c>
      <c r="F251" s="107" t="s">
        <v>348</v>
      </c>
      <c r="I251" s="108"/>
      <c r="L251" s="17"/>
      <c r="M251" s="109"/>
      <c r="T251" s="38"/>
      <c r="AT251" s="4" t="s">
        <v>135</v>
      </c>
      <c r="AU251" s="4" t="s">
        <v>82</v>
      </c>
    </row>
    <row r="252" spans="2:65" s="86" customFormat="1" ht="22.9" customHeight="1">
      <c r="B252" s="85"/>
      <c r="D252" s="87" t="s">
        <v>72</v>
      </c>
      <c r="E252" s="94" t="s">
        <v>349</v>
      </c>
      <c r="F252" s="94" t="s">
        <v>350</v>
      </c>
      <c r="I252" s="89"/>
      <c r="J252" s="95">
        <f>BK252</f>
        <v>0</v>
      </c>
      <c r="L252" s="85"/>
      <c r="M252" s="91"/>
      <c r="P252" s="92">
        <f>SUM(P253:P295)</f>
        <v>0</v>
      </c>
      <c r="R252" s="92">
        <f>SUM(R253:R295)</f>
        <v>0.40235361999999997</v>
      </c>
      <c r="T252" s="93">
        <f>SUM(T253:T295)</f>
        <v>0</v>
      </c>
      <c r="AR252" s="87" t="s">
        <v>82</v>
      </c>
      <c r="AT252" s="271" t="s">
        <v>72</v>
      </c>
      <c r="AU252" s="271" t="s">
        <v>80</v>
      </c>
      <c r="AY252" s="87" t="s">
        <v>125</v>
      </c>
      <c r="BK252" s="272">
        <f>SUM(BK253:BK295)</f>
        <v>0</v>
      </c>
    </row>
    <row r="253" spans="2:65" s="1" customFormat="1" ht="16.5" customHeight="1">
      <c r="B253" s="17"/>
      <c r="C253" s="96" t="s">
        <v>351</v>
      </c>
      <c r="D253" s="96" t="s">
        <v>128</v>
      </c>
      <c r="E253" s="97" t="s">
        <v>352</v>
      </c>
      <c r="F253" s="98" t="s">
        <v>353</v>
      </c>
      <c r="G253" s="99" t="s">
        <v>131</v>
      </c>
      <c r="H253" s="100">
        <v>12.353999999999999</v>
      </c>
      <c r="I253" s="101"/>
      <c r="J253" s="102">
        <f>ROUND(I253*H253,2)</f>
        <v>0</v>
      </c>
      <c r="K253" s="98" t="s">
        <v>132</v>
      </c>
      <c r="L253" s="17"/>
      <c r="M253" s="273" t="s">
        <v>21</v>
      </c>
      <c r="N253" s="103" t="s">
        <v>44</v>
      </c>
      <c r="P253" s="104">
        <f>O253*H253</f>
        <v>0</v>
      </c>
      <c r="Q253" s="104">
        <v>0</v>
      </c>
      <c r="R253" s="104">
        <f>Q253*H253</f>
        <v>0</v>
      </c>
      <c r="S253" s="104">
        <v>0</v>
      </c>
      <c r="T253" s="105">
        <f>S253*H253</f>
        <v>0</v>
      </c>
      <c r="AR253" s="274" t="s">
        <v>230</v>
      </c>
      <c r="AT253" s="274" t="s">
        <v>128</v>
      </c>
      <c r="AU253" s="274" t="s">
        <v>82</v>
      </c>
      <c r="AY253" s="4" t="s">
        <v>125</v>
      </c>
      <c r="BE253" s="275">
        <f>IF(N253="základní",J253,0)</f>
        <v>0</v>
      </c>
      <c r="BF253" s="275">
        <f>IF(N253="snížená",J253,0)</f>
        <v>0</v>
      </c>
      <c r="BG253" s="275">
        <f>IF(N253="zákl. přenesená",J253,0)</f>
        <v>0</v>
      </c>
      <c r="BH253" s="275">
        <f>IF(N253="sníž. přenesená",J253,0)</f>
        <v>0</v>
      </c>
      <c r="BI253" s="275">
        <f>IF(N253="nulová",J253,0)</f>
        <v>0</v>
      </c>
      <c r="BJ253" s="4" t="s">
        <v>80</v>
      </c>
      <c r="BK253" s="275">
        <f>ROUND(I253*H253,2)</f>
        <v>0</v>
      </c>
      <c r="BL253" s="4" t="s">
        <v>230</v>
      </c>
      <c r="BM253" s="274" t="s">
        <v>354</v>
      </c>
    </row>
    <row r="254" spans="2:65" s="1" customFormat="1">
      <c r="B254" s="17"/>
      <c r="D254" s="106" t="s">
        <v>135</v>
      </c>
      <c r="F254" s="107" t="s">
        <v>355</v>
      </c>
      <c r="I254" s="108"/>
      <c r="L254" s="17"/>
      <c r="M254" s="109"/>
      <c r="T254" s="38"/>
      <c r="AT254" s="4" t="s">
        <v>135</v>
      </c>
      <c r="AU254" s="4" t="s">
        <v>82</v>
      </c>
    </row>
    <row r="255" spans="2:65" s="119" customFormat="1">
      <c r="B255" s="118"/>
      <c r="D255" s="112" t="s">
        <v>137</v>
      </c>
      <c r="E255" s="120" t="s">
        <v>21</v>
      </c>
      <c r="F255" s="121" t="s">
        <v>83</v>
      </c>
      <c r="H255" s="122">
        <v>12.353999999999999</v>
      </c>
      <c r="I255" s="123"/>
      <c r="L255" s="118"/>
      <c r="M255" s="124"/>
      <c r="T255" s="125"/>
      <c r="AT255" s="120" t="s">
        <v>137</v>
      </c>
      <c r="AU255" s="120" t="s">
        <v>82</v>
      </c>
      <c r="AV255" s="119" t="s">
        <v>82</v>
      </c>
      <c r="AW255" s="119" t="s">
        <v>34</v>
      </c>
      <c r="AX255" s="119" t="s">
        <v>73</v>
      </c>
      <c r="AY255" s="120" t="s">
        <v>125</v>
      </c>
    </row>
    <row r="256" spans="2:65" s="127" customFormat="1">
      <c r="B256" s="126"/>
      <c r="D256" s="112" t="s">
        <v>137</v>
      </c>
      <c r="E256" s="128" t="s">
        <v>21</v>
      </c>
      <c r="F256" s="129" t="s">
        <v>142</v>
      </c>
      <c r="H256" s="130">
        <v>12.353999999999999</v>
      </c>
      <c r="I256" s="131"/>
      <c r="L256" s="126"/>
      <c r="M256" s="132"/>
      <c r="T256" s="133"/>
      <c r="AT256" s="128" t="s">
        <v>137</v>
      </c>
      <c r="AU256" s="128" t="s">
        <v>82</v>
      </c>
      <c r="AV256" s="127" t="s">
        <v>133</v>
      </c>
      <c r="AW256" s="127" t="s">
        <v>34</v>
      </c>
      <c r="AX256" s="127" t="s">
        <v>80</v>
      </c>
      <c r="AY256" s="128" t="s">
        <v>125</v>
      </c>
    </row>
    <row r="257" spans="2:65" s="1" customFormat="1" ht="16.5" customHeight="1">
      <c r="B257" s="17"/>
      <c r="C257" s="96" t="s">
        <v>356</v>
      </c>
      <c r="D257" s="96" t="s">
        <v>128</v>
      </c>
      <c r="E257" s="97" t="s">
        <v>357</v>
      </c>
      <c r="F257" s="98" t="s">
        <v>358</v>
      </c>
      <c r="G257" s="99" t="s">
        <v>131</v>
      </c>
      <c r="H257" s="100">
        <v>12.353999999999999</v>
      </c>
      <c r="I257" s="101"/>
      <c r="J257" s="102">
        <f>ROUND(I257*H257,2)</f>
        <v>0</v>
      </c>
      <c r="K257" s="98" t="s">
        <v>132</v>
      </c>
      <c r="L257" s="17"/>
      <c r="M257" s="273" t="s">
        <v>21</v>
      </c>
      <c r="N257" s="103" t="s">
        <v>44</v>
      </c>
      <c r="P257" s="104">
        <f>O257*H257</f>
        <v>0</v>
      </c>
      <c r="Q257" s="104">
        <v>2.9999999999999997E-4</v>
      </c>
      <c r="R257" s="104">
        <f>Q257*H257</f>
        <v>3.7061999999999993E-3</v>
      </c>
      <c r="S257" s="104">
        <v>0</v>
      </c>
      <c r="T257" s="105">
        <f>S257*H257</f>
        <v>0</v>
      </c>
      <c r="AR257" s="274" t="s">
        <v>230</v>
      </c>
      <c r="AT257" s="274" t="s">
        <v>128</v>
      </c>
      <c r="AU257" s="274" t="s">
        <v>82</v>
      </c>
      <c r="AY257" s="4" t="s">
        <v>125</v>
      </c>
      <c r="BE257" s="275">
        <f>IF(N257="základní",J257,0)</f>
        <v>0</v>
      </c>
      <c r="BF257" s="275">
        <f>IF(N257="snížená",J257,0)</f>
        <v>0</v>
      </c>
      <c r="BG257" s="275">
        <f>IF(N257="zákl. přenesená",J257,0)</f>
        <v>0</v>
      </c>
      <c r="BH257" s="275">
        <f>IF(N257="sníž. přenesená",J257,0)</f>
        <v>0</v>
      </c>
      <c r="BI257" s="275">
        <f>IF(N257="nulová",J257,0)</f>
        <v>0</v>
      </c>
      <c r="BJ257" s="4" t="s">
        <v>80</v>
      </c>
      <c r="BK257" s="275">
        <f>ROUND(I257*H257,2)</f>
        <v>0</v>
      </c>
      <c r="BL257" s="4" t="s">
        <v>230</v>
      </c>
      <c r="BM257" s="274" t="s">
        <v>359</v>
      </c>
    </row>
    <row r="258" spans="2:65" s="1" customFormat="1">
      <c r="B258" s="17"/>
      <c r="D258" s="106" t="s">
        <v>135</v>
      </c>
      <c r="F258" s="107" t="s">
        <v>360</v>
      </c>
      <c r="I258" s="108"/>
      <c r="L258" s="17"/>
      <c r="M258" s="109"/>
      <c r="T258" s="38"/>
      <c r="AT258" s="4" t="s">
        <v>135</v>
      </c>
      <c r="AU258" s="4" t="s">
        <v>82</v>
      </c>
    </row>
    <row r="259" spans="2:65" s="119" customFormat="1">
      <c r="B259" s="118"/>
      <c r="D259" s="112" t="s">
        <v>137</v>
      </c>
      <c r="E259" s="120" t="s">
        <v>21</v>
      </c>
      <c r="F259" s="121" t="s">
        <v>83</v>
      </c>
      <c r="H259" s="122">
        <v>12.353999999999999</v>
      </c>
      <c r="I259" s="123"/>
      <c r="L259" s="118"/>
      <c r="M259" s="124"/>
      <c r="T259" s="125"/>
      <c r="AT259" s="120" t="s">
        <v>137</v>
      </c>
      <c r="AU259" s="120" t="s">
        <v>82</v>
      </c>
      <c r="AV259" s="119" t="s">
        <v>82</v>
      </c>
      <c r="AW259" s="119" t="s">
        <v>34</v>
      </c>
      <c r="AX259" s="119" t="s">
        <v>73</v>
      </c>
      <c r="AY259" s="120" t="s">
        <v>125</v>
      </c>
    </row>
    <row r="260" spans="2:65" s="127" customFormat="1">
      <c r="B260" s="126"/>
      <c r="D260" s="112" t="s">
        <v>137</v>
      </c>
      <c r="E260" s="128" t="s">
        <v>21</v>
      </c>
      <c r="F260" s="129" t="s">
        <v>142</v>
      </c>
      <c r="H260" s="130">
        <v>12.353999999999999</v>
      </c>
      <c r="I260" s="131"/>
      <c r="L260" s="126"/>
      <c r="M260" s="132"/>
      <c r="T260" s="133"/>
      <c r="AT260" s="128" t="s">
        <v>137</v>
      </c>
      <c r="AU260" s="128" t="s">
        <v>82</v>
      </c>
      <c r="AV260" s="127" t="s">
        <v>133</v>
      </c>
      <c r="AW260" s="127" t="s">
        <v>34</v>
      </c>
      <c r="AX260" s="127" t="s">
        <v>80</v>
      </c>
      <c r="AY260" s="128" t="s">
        <v>125</v>
      </c>
    </row>
    <row r="261" spans="2:65" s="1" customFormat="1" ht="21.75" customHeight="1">
      <c r="B261" s="17"/>
      <c r="C261" s="96" t="s">
        <v>361</v>
      </c>
      <c r="D261" s="96" t="s">
        <v>128</v>
      </c>
      <c r="E261" s="97" t="s">
        <v>362</v>
      </c>
      <c r="F261" s="98" t="s">
        <v>363</v>
      </c>
      <c r="G261" s="99" t="s">
        <v>131</v>
      </c>
      <c r="H261" s="100">
        <v>2.0489999999999999</v>
      </c>
      <c r="I261" s="101"/>
      <c r="J261" s="102">
        <f>ROUND(I261*H261,2)</f>
        <v>0</v>
      </c>
      <c r="K261" s="98" t="s">
        <v>21</v>
      </c>
      <c r="L261" s="17"/>
      <c r="M261" s="273" t="s">
        <v>21</v>
      </c>
      <c r="N261" s="103" t="s">
        <v>44</v>
      </c>
      <c r="P261" s="104">
        <f>O261*H261</f>
        <v>0</v>
      </c>
      <c r="Q261" s="104">
        <v>1.5E-3</v>
      </c>
      <c r="R261" s="104">
        <f>Q261*H261</f>
        <v>3.0734999999999998E-3</v>
      </c>
      <c r="S261" s="104">
        <v>0</v>
      </c>
      <c r="T261" s="105">
        <f>S261*H261</f>
        <v>0</v>
      </c>
      <c r="AR261" s="274" t="s">
        <v>230</v>
      </c>
      <c r="AT261" s="274" t="s">
        <v>128</v>
      </c>
      <c r="AU261" s="274" t="s">
        <v>82</v>
      </c>
      <c r="AY261" s="4" t="s">
        <v>125</v>
      </c>
      <c r="BE261" s="275">
        <f>IF(N261="základní",J261,0)</f>
        <v>0</v>
      </c>
      <c r="BF261" s="275">
        <f>IF(N261="snížená",J261,0)</f>
        <v>0</v>
      </c>
      <c r="BG261" s="275">
        <f>IF(N261="zákl. přenesená",J261,0)</f>
        <v>0</v>
      </c>
      <c r="BH261" s="275">
        <f>IF(N261="sníž. přenesená",J261,0)</f>
        <v>0</v>
      </c>
      <c r="BI261" s="275">
        <f>IF(N261="nulová",J261,0)</f>
        <v>0</v>
      </c>
      <c r="BJ261" s="4" t="s">
        <v>80</v>
      </c>
      <c r="BK261" s="275">
        <f>ROUND(I261*H261,2)</f>
        <v>0</v>
      </c>
      <c r="BL261" s="4" t="s">
        <v>230</v>
      </c>
      <c r="BM261" s="274" t="s">
        <v>364</v>
      </c>
    </row>
    <row r="262" spans="2:65" s="111" customFormat="1">
      <c r="B262" s="110"/>
      <c r="D262" s="112" t="s">
        <v>137</v>
      </c>
      <c r="E262" s="113" t="s">
        <v>21</v>
      </c>
      <c r="F262" s="114" t="s">
        <v>365</v>
      </c>
      <c r="H262" s="113" t="s">
        <v>21</v>
      </c>
      <c r="I262" s="115"/>
      <c r="L262" s="110"/>
      <c r="M262" s="116"/>
      <c r="T262" s="117"/>
      <c r="AT262" s="113" t="s">
        <v>137</v>
      </c>
      <c r="AU262" s="113" t="s">
        <v>82</v>
      </c>
      <c r="AV262" s="111" t="s">
        <v>80</v>
      </c>
      <c r="AW262" s="111" t="s">
        <v>34</v>
      </c>
      <c r="AX262" s="111" t="s">
        <v>73</v>
      </c>
      <c r="AY262" s="113" t="s">
        <v>125</v>
      </c>
    </row>
    <row r="263" spans="2:65" s="119" customFormat="1">
      <c r="B263" s="118"/>
      <c r="D263" s="112" t="s">
        <v>137</v>
      </c>
      <c r="E263" s="120" t="s">
        <v>21</v>
      </c>
      <c r="F263" s="121" t="s">
        <v>366</v>
      </c>
      <c r="H263" s="122">
        <v>2.0489999999999999</v>
      </c>
      <c r="I263" s="123"/>
      <c r="L263" s="118"/>
      <c r="M263" s="124"/>
      <c r="T263" s="125"/>
      <c r="AT263" s="120" t="s">
        <v>137</v>
      </c>
      <c r="AU263" s="120" t="s">
        <v>82</v>
      </c>
      <c r="AV263" s="119" t="s">
        <v>82</v>
      </c>
      <c r="AW263" s="119" t="s">
        <v>34</v>
      </c>
      <c r="AX263" s="119" t="s">
        <v>73</v>
      </c>
      <c r="AY263" s="120" t="s">
        <v>125</v>
      </c>
    </row>
    <row r="264" spans="2:65" s="127" customFormat="1">
      <c r="B264" s="126"/>
      <c r="D264" s="112" t="s">
        <v>137</v>
      </c>
      <c r="E264" s="128" t="s">
        <v>21</v>
      </c>
      <c r="F264" s="129" t="s">
        <v>142</v>
      </c>
      <c r="H264" s="130">
        <v>2.0489999999999999</v>
      </c>
      <c r="I264" s="131"/>
      <c r="L264" s="126"/>
      <c r="M264" s="132"/>
      <c r="T264" s="133"/>
      <c r="AT264" s="128" t="s">
        <v>137</v>
      </c>
      <c r="AU264" s="128" t="s">
        <v>82</v>
      </c>
      <c r="AV264" s="127" t="s">
        <v>133</v>
      </c>
      <c r="AW264" s="127" t="s">
        <v>34</v>
      </c>
      <c r="AX264" s="127" t="s">
        <v>80</v>
      </c>
      <c r="AY264" s="128" t="s">
        <v>125</v>
      </c>
    </row>
    <row r="265" spans="2:65" s="1" customFormat="1" ht="21.75" customHeight="1">
      <c r="B265" s="17"/>
      <c r="C265" s="96" t="s">
        <v>367</v>
      </c>
      <c r="D265" s="96" t="s">
        <v>128</v>
      </c>
      <c r="E265" s="97" t="s">
        <v>368</v>
      </c>
      <c r="F265" s="98" t="s">
        <v>369</v>
      </c>
      <c r="G265" s="99" t="s">
        <v>131</v>
      </c>
      <c r="H265" s="100">
        <v>12.353999999999999</v>
      </c>
      <c r="I265" s="101"/>
      <c r="J265" s="102">
        <f>ROUND(I265*H265,2)</f>
        <v>0</v>
      </c>
      <c r="K265" s="98" t="s">
        <v>132</v>
      </c>
      <c r="L265" s="17"/>
      <c r="M265" s="273" t="s">
        <v>21</v>
      </c>
      <c r="N265" s="103" t="s">
        <v>44</v>
      </c>
      <c r="P265" s="104">
        <f>O265*H265</f>
        <v>0</v>
      </c>
      <c r="Q265" s="104">
        <v>4.4999999999999997E-3</v>
      </c>
      <c r="R265" s="104">
        <f>Q265*H265</f>
        <v>5.559299999999999E-2</v>
      </c>
      <c r="S265" s="104">
        <v>0</v>
      </c>
      <c r="T265" s="105">
        <f>S265*H265</f>
        <v>0</v>
      </c>
      <c r="AR265" s="274" t="s">
        <v>230</v>
      </c>
      <c r="AT265" s="274" t="s">
        <v>128</v>
      </c>
      <c r="AU265" s="274" t="s">
        <v>82</v>
      </c>
      <c r="AY265" s="4" t="s">
        <v>125</v>
      </c>
      <c r="BE265" s="275">
        <f>IF(N265="základní",J265,0)</f>
        <v>0</v>
      </c>
      <c r="BF265" s="275">
        <f>IF(N265="snížená",J265,0)</f>
        <v>0</v>
      </c>
      <c r="BG265" s="275">
        <f>IF(N265="zákl. přenesená",J265,0)</f>
        <v>0</v>
      </c>
      <c r="BH265" s="275">
        <f>IF(N265="sníž. přenesená",J265,0)</f>
        <v>0</v>
      </c>
      <c r="BI265" s="275">
        <f>IF(N265="nulová",J265,0)</f>
        <v>0</v>
      </c>
      <c r="BJ265" s="4" t="s">
        <v>80</v>
      </c>
      <c r="BK265" s="275">
        <f>ROUND(I265*H265,2)</f>
        <v>0</v>
      </c>
      <c r="BL265" s="4" t="s">
        <v>230</v>
      </c>
      <c r="BM265" s="274" t="s">
        <v>370</v>
      </c>
    </row>
    <row r="266" spans="2:65" s="1" customFormat="1">
      <c r="B266" s="17"/>
      <c r="D266" s="106" t="s">
        <v>135</v>
      </c>
      <c r="F266" s="107" t="s">
        <v>371</v>
      </c>
      <c r="I266" s="108"/>
      <c r="L266" s="17"/>
      <c r="M266" s="109"/>
      <c r="T266" s="38"/>
      <c r="AT266" s="4" t="s">
        <v>135</v>
      </c>
      <c r="AU266" s="4" t="s">
        <v>82</v>
      </c>
    </row>
    <row r="267" spans="2:65" s="119" customFormat="1">
      <c r="B267" s="118"/>
      <c r="D267" s="112" t="s">
        <v>137</v>
      </c>
      <c r="E267" s="120" t="s">
        <v>21</v>
      </c>
      <c r="F267" s="121" t="s">
        <v>83</v>
      </c>
      <c r="H267" s="122">
        <v>12.353999999999999</v>
      </c>
      <c r="I267" s="123"/>
      <c r="L267" s="118"/>
      <c r="M267" s="124"/>
      <c r="T267" s="125"/>
      <c r="AT267" s="120" t="s">
        <v>137</v>
      </c>
      <c r="AU267" s="120" t="s">
        <v>82</v>
      </c>
      <c r="AV267" s="119" t="s">
        <v>82</v>
      </c>
      <c r="AW267" s="119" t="s">
        <v>34</v>
      </c>
      <c r="AX267" s="119" t="s">
        <v>73</v>
      </c>
      <c r="AY267" s="120" t="s">
        <v>125</v>
      </c>
    </row>
    <row r="268" spans="2:65" s="127" customFormat="1">
      <c r="B268" s="126"/>
      <c r="D268" s="112" t="s">
        <v>137</v>
      </c>
      <c r="E268" s="128" t="s">
        <v>21</v>
      </c>
      <c r="F268" s="129" t="s">
        <v>142</v>
      </c>
      <c r="H268" s="130">
        <v>12.353999999999999</v>
      </c>
      <c r="I268" s="131"/>
      <c r="L268" s="126"/>
      <c r="M268" s="132"/>
      <c r="T268" s="133"/>
      <c r="AT268" s="128" t="s">
        <v>137</v>
      </c>
      <c r="AU268" s="128" t="s">
        <v>82</v>
      </c>
      <c r="AV268" s="127" t="s">
        <v>133</v>
      </c>
      <c r="AW268" s="127" t="s">
        <v>34</v>
      </c>
      <c r="AX268" s="127" t="s">
        <v>80</v>
      </c>
      <c r="AY268" s="128" t="s">
        <v>125</v>
      </c>
    </row>
    <row r="269" spans="2:65" s="1" customFormat="1" ht="21.75" customHeight="1">
      <c r="B269" s="17"/>
      <c r="C269" s="96" t="s">
        <v>372</v>
      </c>
      <c r="D269" s="96" t="s">
        <v>128</v>
      </c>
      <c r="E269" s="97" t="s">
        <v>373</v>
      </c>
      <c r="F269" s="98" t="s">
        <v>374</v>
      </c>
      <c r="G269" s="99" t="s">
        <v>131</v>
      </c>
      <c r="H269" s="100">
        <v>12.353999999999999</v>
      </c>
      <c r="I269" s="101"/>
      <c r="J269" s="102">
        <f>ROUND(I269*H269,2)</f>
        <v>0</v>
      </c>
      <c r="K269" s="98" t="s">
        <v>132</v>
      </c>
      <c r="L269" s="17"/>
      <c r="M269" s="273" t="s">
        <v>21</v>
      </c>
      <c r="N269" s="103" t="s">
        <v>44</v>
      </c>
      <c r="P269" s="104">
        <f>O269*H269</f>
        <v>0</v>
      </c>
      <c r="Q269" s="104">
        <v>5.3800000000000002E-3</v>
      </c>
      <c r="R269" s="104">
        <f>Q269*H269</f>
        <v>6.6464519999999999E-2</v>
      </c>
      <c r="S269" s="104">
        <v>0</v>
      </c>
      <c r="T269" s="105">
        <f>S269*H269</f>
        <v>0</v>
      </c>
      <c r="AR269" s="274" t="s">
        <v>230</v>
      </c>
      <c r="AT269" s="274" t="s">
        <v>128</v>
      </c>
      <c r="AU269" s="274" t="s">
        <v>82</v>
      </c>
      <c r="AY269" s="4" t="s">
        <v>125</v>
      </c>
      <c r="BE269" s="275">
        <f>IF(N269="základní",J269,0)</f>
        <v>0</v>
      </c>
      <c r="BF269" s="275">
        <f>IF(N269="snížená",J269,0)</f>
        <v>0</v>
      </c>
      <c r="BG269" s="275">
        <f>IF(N269="zákl. přenesená",J269,0)</f>
        <v>0</v>
      </c>
      <c r="BH269" s="275">
        <f>IF(N269="sníž. přenesená",J269,0)</f>
        <v>0</v>
      </c>
      <c r="BI269" s="275">
        <f>IF(N269="nulová",J269,0)</f>
        <v>0</v>
      </c>
      <c r="BJ269" s="4" t="s">
        <v>80</v>
      </c>
      <c r="BK269" s="275">
        <f>ROUND(I269*H269,2)</f>
        <v>0</v>
      </c>
      <c r="BL269" s="4" t="s">
        <v>230</v>
      </c>
      <c r="BM269" s="274" t="s">
        <v>375</v>
      </c>
    </row>
    <row r="270" spans="2:65" s="1" customFormat="1">
      <c r="B270" s="17"/>
      <c r="D270" s="106" t="s">
        <v>135</v>
      </c>
      <c r="F270" s="107" t="s">
        <v>376</v>
      </c>
      <c r="I270" s="108"/>
      <c r="L270" s="17"/>
      <c r="M270" s="109"/>
      <c r="T270" s="38"/>
      <c r="AT270" s="4" t="s">
        <v>135</v>
      </c>
      <c r="AU270" s="4" t="s">
        <v>82</v>
      </c>
    </row>
    <row r="271" spans="2:65" s="119" customFormat="1">
      <c r="B271" s="118"/>
      <c r="D271" s="112" t="s">
        <v>137</v>
      </c>
      <c r="E271" s="120" t="s">
        <v>21</v>
      </c>
      <c r="F271" s="121" t="s">
        <v>139</v>
      </c>
      <c r="H271" s="122">
        <v>13.66</v>
      </c>
      <c r="I271" s="123"/>
      <c r="L271" s="118"/>
      <c r="M271" s="124"/>
      <c r="T271" s="125"/>
      <c r="AT271" s="120" t="s">
        <v>137</v>
      </c>
      <c r="AU271" s="120" t="s">
        <v>82</v>
      </c>
      <c r="AV271" s="119" t="s">
        <v>82</v>
      </c>
      <c r="AW271" s="119" t="s">
        <v>34</v>
      </c>
      <c r="AX271" s="119" t="s">
        <v>73</v>
      </c>
      <c r="AY271" s="120" t="s">
        <v>125</v>
      </c>
    </row>
    <row r="272" spans="2:65" s="119" customFormat="1">
      <c r="B272" s="118"/>
      <c r="D272" s="112" t="s">
        <v>137</v>
      </c>
      <c r="E272" s="120" t="s">
        <v>21</v>
      </c>
      <c r="F272" s="121" t="s">
        <v>140</v>
      </c>
      <c r="H272" s="122">
        <v>-1.5760000000000001</v>
      </c>
      <c r="I272" s="123"/>
      <c r="L272" s="118"/>
      <c r="M272" s="124"/>
      <c r="T272" s="125"/>
      <c r="AT272" s="120" t="s">
        <v>137</v>
      </c>
      <c r="AU272" s="120" t="s">
        <v>82</v>
      </c>
      <c r="AV272" s="119" t="s">
        <v>82</v>
      </c>
      <c r="AW272" s="119" t="s">
        <v>34</v>
      </c>
      <c r="AX272" s="119" t="s">
        <v>73</v>
      </c>
      <c r="AY272" s="120" t="s">
        <v>125</v>
      </c>
    </row>
    <row r="273" spans="2:65" s="119" customFormat="1">
      <c r="B273" s="118"/>
      <c r="D273" s="112" t="s">
        <v>137</v>
      </c>
      <c r="E273" s="120" t="s">
        <v>21</v>
      </c>
      <c r="F273" s="121" t="s">
        <v>141</v>
      </c>
      <c r="H273" s="122">
        <v>0.27</v>
      </c>
      <c r="I273" s="123"/>
      <c r="L273" s="118"/>
      <c r="M273" s="124"/>
      <c r="T273" s="125"/>
      <c r="AT273" s="120" t="s">
        <v>137</v>
      </c>
      <c r="AU273" s="120" t="s">
        <v>82</v>
      </c>
      <c r="AV273" s="119" t="s">
        <v>82</v>
      </c>
      <c r="AW273" s="119" t="s">
        <v>34</v>
      </c>
      <c r="AX273" s="119" t="s">
        <v>73</v>
      </c>
      <c r="AY273" s="120" t="s">
        <v>125</v>
      </c>
    </row>
    <row r="274" spans="2:65" s="136" customFormat="1">
      <c r="B274" s="135"/>
      <c r="D274" s="112" t="s">
        <v>137</v>
      </c>
      <c r="E274" s="137" t="s">
        <v>83</v>
      </c>
      <c r="F274" s="138" t="s">
        <v>329</v>
      </c>
      <c r="H274" s="139">
        <v>12.353999999999999</v>
      </c>
      <c r="I274" s="140"/>
      <c r="L274" s="135"/>
      <c r="M274" s="141"/>
      <c r="T274" s="142"/>
      <c r="AT274" s="137" t="s">
        <v>137</v>
      </c>
      <c r="AU274" s="137" t="s">
        <v>82</v>
      </c>
      <c r="AV274" s="136" t="s">
        <v>152</v>
      </c>
      <c r="AW274" s="136" t="s">
        <v>34</v>
      </c>
      <c r="AX274" s="136" t="s">
        <v>73</v>
      </c>
      <c r="AY274" s="137" t="s">
        <v>125</v>
      </c>
    </row>
    <row r="275" spans="2:65" s="127" customFormat="1">
      <c r="B275" s="126"/>
      <c r="D275" s="112" t="s">
        <v>137</v>
      </c>
      <c r="E275" s="128" t="s">
        <v>21</v>
      </c>
      <c r="F275" s="129" t="s">
        <v>142</v>
      </c>
      <c r="H275" s="130">
        <v>12.353999999999999</v>
      </c>
      <c r="I275" s="131"/>
      <c r="L275" s="126"/>
      <c r="M275" s="132"/>
      <c r="T275" s="133"/>
      <c r="AT275" s="128" t="s">
        <v>137</v>
      </c>
      <c r="AU275" s="128" t="s">
        <v>82</v>
      </c>
      <c r="AV275" s="127" t="s">
        <v>133</v>
      </c>
      <c r="AW275" s="127" t="s">
        <v>34</v>
      </c>
      <c r="AX275" s="127" t="s">
        <v>80</v>
      </c>
      <c r="AY275" s="128" t="s">
        <v>125</v>
      </c>
    </row>
    <row r="276" spans="2:65" s="1" customFormat="1" ht="16.5" customHeight="1">
      <c r="B276" s="17"/>
      <c r="C276" s="143" t="s">
        <v>377</v>
      </c>
      <c r="D276" s="143" t="s">
        <v>331</v>
      </c>
      <c r="E276" s="144" t="s">
        <v>378</v>
      </c>
      <c r="F276" s="145" t="s">
        <v>379</v>
      </c>
      <c r="G276" s="146" t="s">
        <v>131</v>
      </c>
      <c r="H276" s="147">
        <v>13.589</v>
      </c>
      <c r="I276" s="148"/>
      <c r="J276" s="149">
        <f>ROUND(I276*H276,2)</f>
        <v>0</v>
      </c>
      <c r="K276" s="145" t="s">
        <v>21</v>
      </c>
      <c r="L276" s="276"/>
      <c r="M276" s="277" t="s">
        <v>21</v>
      </c>
      <c r="N276" s="150" t="s">
        <v>44</v>
      </c>
      <c r="P276" s="104">
        <f>O276*H276</f>
        <v>0</v>
      </c>
      <c r="Q276" s="104">
        <v>1.6E-2</v>
      </c>
      <c r="R276" s="104">
        <f>Q276*H276</f>
        <v>0.21742400000000001</v>
      </c>
      <c r="S276" s="104">
        <v>0</v>
      </c>
      <c r="T276" s="105">
        <f>S276*H276</f>
        <v>0</v>
      </c>
      <c r="AR276" s="274" t="s">
        <v>313</v>
      </c>
      <c r="AT276" s="274" t="s">
        <v>331</v>
      </c>
      <c r="AU276" s="274" t="s">
        <v>82</v>
      </c>
      <c r="AY276" s="4" t="s">
        <v>125</v>
      </c>
      <c r="BE276" s="275">
        <f>IF(N276="základní",J276,0)</f>
        <v>0</v>
      </c>
      <c r="BF276" s="275">
        <f>IF(N276="snížená",J276,0)</f>
        <v>0</v>
      </c>
      <c r="BG276" s="275">
        <f>IF(N276="zákl. přenesená",J276,0)</f>
        <v>0</v>
      </c>
      <c r="BH276" s="275">
        <f>IF(N276="sníž. přenesená",J276,0)</f>
        <v>0</v>
      </c>
      <c r="BI276" s="275">
        <f>IF(N276="nulová",J276,0)</f>
        <v>0</v>
      </c>
      <c r="BJ276" s="4" t="s">
        <v>80</v>
      </c>
      <c r="BK276" s="275">
        <f>ROUND(I276*H276,2)</f>
        <v>0</v>
      </c>
      <c r="BL276" s="4" t="s">
        <v>230</v>
      </c>
      <c r="BM276" s="274" t="s">
        <v>380</v>
      </c>
    </row>
    <row r="277" spans="2:65" s="119" customFormat="1">
      <c r="B277" s="118"/>
      <c r="D277" s="112" t="s">
        <v>137</v>
      </c>
      <c r="E277" s="120" t="s">
        <v>21</v>
      </c>
      <c r="F277" s="121" t="s">
        <v>381</v>
      </c>
      <c r="H277" s="122">
        <v>13.589</v>
      </c>
      <c r="I277" s="123"/>
      <c r="L277" s="118"/>
      <c r="M277" s="124"/>
      <c r="T277" s="125"/>
      <c r="AT277" s="120" t="s">
        <v>137</v>
      </c>
      <c r="AU277" s="120" t="s">
        <v>82</v>
      </c>
      <c r="AV277" s="119" t="s">
        <v>82</v>
      </c>
      <c r="AW277" s="119" t="s">
        <v>34</v>
      </c>
      <c r="AX277" s="119" t="s">
        <v>73</v>
      </c>
      <c r="AY277" s="120" t="s">
        <v>125</v>
      </c>
    </row>
    <row r="278" spans="2:65" s="127" customFormat="1">
      <c r="B278" s="126"/>
      <c r="D278" s="112" t="s">
        <v>137</v>
      </c>
      <c r="E278" s="128" t="s">
        <v>21</v>
      </c>
      <c r="F278" s="129" t="s">
        <v>142</v>
      </c>
      <c r="H278" s="130">
        <v>13.589</v>
      </c>
      <c r="I278" s="131"/>
      <c r="L278" s="126"/>
      <c r="M278" s="132"/>
      <c r="T278" s="133"/>
      <c r="AT278" s="128" t="s">
        <v>137</v>
      </c>
      <c r="AU278" s="128" t="s">
        <v>82</v>
      </c>
      <c r="AV278" s="127" t="s">
        <v>133</v>
      </c>
      <c r="AW278" s="127" t="s">
        <v>34</v>
      </c>
      <c r="AX278" s="127" t="s">
        <v>80</v>
      </c>
      <c r="AY278" s="128" t="s">
        <v>125</v>
      </c>
    </row>
    <row r="279" spans="2:65" s="1" customFormat="1" ht="16.5" customHeight="1">
      <c r="B279" s="17"/>
      <c r="C279" s="96" t="s">
        <v>382</v>
      </c>
      <c r="D279" s="96" t="s">
        <v>128</v>
      </c>
      <c r="E279" s="97" t="s">
        <v>383</v>
      </c>
      <c r="F279" s="98" t="s">
        <v>384</v>
      </c>
      <c r="G279" s="99" t="s">
        <v>385</v>
      </c>
      <c r="H279" s="100">
        <v>8.7100000000000009</v>
      </c>
      <c r="I279" s="101"/>
      <c r="J279" s="102">
        <f>ROUND(I279*H279,2)</f>
        <v>0</v>
      </c>
      <c r="K279" s="98" t="s">
        <v>132</v>
      </c>
      <c r="L279" s="17"/>
      <c r="M279" s="273" t="s">
        <v>21</v>
      </c>
      <c r="N279" s="103" t="s">
        <v>44</v>
      </c>
      <c r="P279" s="104">
        <f>O279*H279</f>
        <v>0</v>
      </c>
      <c r="Q279" s="104">
        <v>6.11E-3</v>
      </c>
      <c r="R279" s="104">
        <f>Q279*H279</f>
        <v>5.3218100000000004E-2</v>
      </c>
      <c r="S279" s="104">
        <v>0</v>
      </c>
      <c r="T279" s="105">
        <f>S279*H279</f>
        <v>0</v>
      </c>
      <c r="AR279" s="274" t="s">
        <v>230</v>
      </c>
      <c r="AT279" s="274" t="s">
        <v>128</v>
      </c>
      <c r="AU279" s="274" t="s">
        <v>82</v>
      </c>
      <c r="AY279" s="4" t="s">
        <v>125</v>
      </c>
      <c r="BE279" s="275">
        <f>IF(N279="základní",J279,0)</f>
        <v>0</v>
      </c>
      <c r="BF279" s="275">
        <f>IF(N279="snížená",J279,0)</f>
        <v>0</v>
      </c>
      <c r="BG279" s="275">
        <f>IF(N279="zákl. přenesená",J279,0)</f>
        <v>0</v>
      </c>
      <c r="BH279" s="275">
        <f>IF(N279="sníž. přenesená",J279,0)</f>
        <v>0</v>
      </c>
      <c r="BI279" s="275">
        <f>IF(N279="nulová",J279,0)</f>
        <v>0</v>
      </c>
      <c r="BJ279" s="4" t="s">
        <v>80</v>
      </c>
      <c r="BK279" s="275">
        <f>ROUND(I279*H279,2)</f>
        <v>0</v>
      </c>
      <c r="BL279" s="4" t="s">
        <v>230</v>
      </c>
      <c r="BM279" s="274" t="s">
        <v>386</v>
      </c>
    </row>
    <row r="280" spans="2:65" s="1" customFormat="1">
      <c r="B280" s="17"/>
      <c r="D280" s="106" t="s">
        <v>135</v>
      </c>
      <c r="F280" s="107" t="s">
        <v>387</v>
      </c>
      <c r="I280" s="108"/>
      <c r="L280" s="17"/>
      <c r="M280" s="109"/>
      <c r="T280" s="38"/>
      <c r="AT280" s="4" t="s">
        <v>135</v>
      </c>
      <c r="AU280" s="4" t="s">
        <v>82</v>
      </c>
    </row>
    <row r="281" spans="2:65" s="111" customFormat="1">
      <c r="B281" s="110"/>
      <c r="D281" s="112" t="s">
        <v>137</v>
      </c>
      <c r="E281" s="113" t="s">
        <v>21</v>
      </c>
      <c r="F281" s="114" t="s">
        <v>147</v>
      </c>
      <c r="H281" s="113" t="s">
        <v>21</v>
      </c>
      <c r="I281" s="115"/>
      <c r="L281" s="110"/>
      <c r="M281" s="116"/>
      <c r="T281" s="117"/>
      <c r="AT281" s="113" t="s">
        <v>137</v>
      </c>
      <c r="AU281" s="113" t="s">
        <v>82</v>
      </c>
      <c r="AV281" s="111" t="s">
        <v>80</v>
      </c>
      <c r="AW281" s="111" t="s">
        <v>34</v>
      </c>
      <c r="AX281" s="111" t="s">
        <v>73</v>
      </c>
      <c r="AY281" s="113" t="s">
        <v>125</v>
      </c>
    </row>
    <row r="282" spans="2:65" s="111" customFormat="1">
      <c r="B282" s="110"/>
      <c r="D282" s="112" t="s">
        <v>137</v>
      </c>
      <c r="E282" s="113" t="s">
        <v>21</v>
      </c>
      <c r="F282" s="114" t="s">
        <v>388</v>
      </c>
      <c r="H282" s="113" t="s">
        <v>21</v>
      </c>
      <c r="I282" s="115"/>
      <c r="L282" s="110"/>
      <c r="M282" s="116"/>
      <c r="T282" s="117"/>
      <c r="AT282" s="113" t="s">
        <v>137</v>
      </c>
      <c r="AU282" s="113" t="s">
        <v>82</v>
      </c>
      <c r="AV282" s="111" t="s">
        <v>80</v>
      </c>
      <c r="AW282" s="111" t="s">
        <v>34</v>
      </c>
      <c r="AX282" s="111" t="s">
        <v>73</v>
      </c>
      <c r="AY282" s="113" t="s">
        <v>125</v>
      </c>
    </row>
    <row r="283" spans="2:65" s="119" customFormat="1">
      <c r="B283" s="118"/>
      <c r="D283" s="112" t="s">
        <v>137</v>
      </c>
      <c r="E283" s="120" t="s">
        <v>21</v>
      </c>
      <c r="F283" s="121" t="s">
        <v>389</v>
      </c>
      <c r="H283" s="122">
        <v>6.83</v>
      </c>
      <c r="I283" s="123"/>
      <c r="L283" s="118"/>
      <c r="M283" s="124"/>
      <c r="T283" s="125"/>
      <c r="AT283" s="120" t="s">
        <v>137</v>
      </c>
      <c r="AU283" s="120" t="s">
        <v>82</v>
      </c>
      <c r="AV283" s="119" t="s">
        <v>82</v>
      </c>
      <c r="AW283" s="119" t="s">
        <v>34</v>
      </c>
      <c r="AX283" s="119" t="s">
        <v>73</v>
      </c>
      <c r="AY283" s="120" t="s">
        <v>125</v>
      </c>
    </row>
    <row r="284" spans="2:65" s="111" customFormat="1">
      <c r="B284" s="110"/>
      <c r="D284" s="112" t="s">
        <v>137</v>
      </c>
      <c r="E284" s="113" t="s">
        <v>21</v>
      </c>
      <c r="F284" s="114" t="s">
        <v>390</v>
      </c>
      <c r="H284" s="113" t="s">
        <v>21</v>
      </c>
      <c r="I284" s="115"/>
      <c r="L284" s="110"/>
      <c r="M284" s="116"/>
      <c r="T284" s="117"/>
      <c r="AT284" s="113" t="s">
        <v>137</v>
      </c>
      <c r="AU284" s="113" t="s">
        <v>82</v>
      </c>
      <c r="AV284" s="111" t="s">
        <v>80</v>
      </c>
      <c r="AW284" s="111" t="s">
        <v>34</v>
      </c>
      <c r="AX284" s="111" t="s">
        <v>73</v>
      </c>
      <c r="AY284" s="113" t="s">
        <v>125</v>
      </c>
    </row>
    <row r="285" spans="2:65" s="119" customFormat="1">
      <c r="B285" s="118"/>
      <c r="D285" s="112" t="s">
        <v>137</v>
      </c>
      <c r="E285" s="120" t="s">
        <v>21</v>
      </c>
      <c r="F285" s="121" t="s">
        <v>391</v>
      </c>
      <c r="H285" s="122">
        <v>1.88</v>
      </c>
      <c r="I285" s="123"/>
      <c r="L285" s="118"/>
      <c r="M285" s="124"/>
      <c r="T285" s="125"/>
      <c r="AT285" s="120" t="s">
        <v>137</v>
      </c>
      <c r="AU285" s="120" t="s">
        <v>82</v>
      </c>
      <c r="AV285" s="119" t="s">
        <v>82</v>
      </c>
      <c r="AW285" s="119" t="s">
        <v>34</v>
      </c>
      <c r="AX285" s="119" t="s">
        <v>73</v>
      </c>
      <c r="AY285" s="120" t="s">
        <v>125</v>
      </c>
    </row>
    <row r="286" spans="2:65" s="136" customFormat="1">
      <c r="B286" s="135"/>
      <c r="D286" s="112" t="s">
        <v>137</v>
      </c>
      <c r="E286" s="137" t="s">
        <v>88</v>
      </c>
      <c r="F286" s="138" t="s">
        <v>329</v>
      </c>
      <c r="H286" s="139">
        <v>8.7100000000000009</v>
      </c>
      <c r="I286" s="140"/>
      <c r="L286" s="135"/>
      <c r="M286" s="141"/>
      <c r="T286" s="142"/>
      <c r="AT286" s="137" t="s">
        <v>137</v>
      </c>
      <c r="AU286" s="137" t="s">
        <v>82</v>
      </c>
      <c r="AV286" s="136" t="s">
        <v>152</v>
      </c>
      <c r="AW286" s="136" t="s">
        <v>34</v>
      </c>
      <c r="AX286" s="136" t="s">
        <v>73</v>
      </c>
      <c r="AY286" s="137" t="s">
        <v>125</v>
      </c>
    </row>
    <row r="287" spans="2:65" s="127" customFormat="1">
      <c r="B287" s="126"/>
      <c r="D287" s="112" t="s">
        <v>137</v>
      </c>
      <c r="E287" s="128" t="s">
        <v>21</v>
      </c>
      <c r="F287" s="129" t="s">
        <v>142</v>
      </c>
      <c r="H287" s="130">
        <v>8.7100000000000009</v>
      </c>
      <c r="I287" s="131"/>
      <c r="L287" s="126"/>
      <c r="M287" s="132"/>
      <c r="T287" s="133"/>
      <c r="AT287" s="128" t="s">
        <v>137</v>
      </c>
      <c r="AU287" s="128" t="s">
        <v>82</v>
      </c>
      <c r="AV287" s="127" t="s">
        <v>133</v>
      </c>
      <c r="AW287" s="127" t="s">
        <v>34</v>
      </c>
      <c r="AX287" s="127" t="s">
        <v>80</v>
      </c>
      <c r="AY287" s="128" t="s">
        <v>125</v>
      </c>
    </row>
    <row r="288" spans="2:65" s="1" customFormat="1" ht="16.5" customHeight="1">
      <c r="B288" s="17"/>
      <c r="C288" s="143" t="s">
        <v>392</v>
      </c>
      <c r="D288" s="143" t="s">
        <v>331</v>
      </c>
      <c r="E288" s="144" t="s">
        <v>393</v>
      </c>
      <c r="F288" s="145" t="s">
        <v>394</v>
      </c>
      <c r="G288" s="146" t="s">
        <v>385</v>
      </c>
      <c r="H288" s="147">
        <v>9.5809999999999995</v>
      </c>
      <c r="I288" s="148"/>
      <c r="J288" s="149">
        <f>ROUND(I288*H288,2)</f>
        <v>0</v>
      </c>
      <c r="K288" s="145" t="s">
        <v>132</v>
      </c>
      <c r="L288" s="276"/>
      <c r="M288" s="277" t="s">
        <v>21</v>
      </c>
      <c r="N288" s="150" t="s">
        <v>44</v>
      </c>
      <c r="P288" s="104">
        <f>O288*H288</f>
        <v>0</v>
      </c>
      <c r="Q288" s="104">
        <v>2.9999999999999997E-4</v>
      </c>
      <c r="R288" s="104">
        <f>Q288*H288</f>
        <v>2.8742999999999998E-3</v>
      </c>
      <c r="S288" s="104">
        <v>0</v>
      </c>
      <c r="T288" s="105">
        <f>S288*H288</f>
        <v>0</v>
      </c>
      <c r="AR288" s="274" t="s">
        <v>313</v>
      </c>
      <c r="AT288" s="274" t="s">
        <v>331</v>
      </c>
      <c r="AU288" s="274" t="s">
        <v>82</v>
      </c>
      <c r="AY288" s="4" t="s">
        <v>125</v>
      </c>
      <c r="BE288" s="275">
        <f>IF(N288="základní",J288,0)</f>
        <v>0</v>
      </c>
      <c r="BF288" s="275">
        <f>IF(N288="snížená",J288,0)</f>
        <v>0</v>
      </c>
      <c r="BG288" s="275">
        <f>IF(N288="zákl. přenesená",J288,0)</f>
        <v>0</v>
      </c>
      <c r="BH288" s="275">
        <f>IF(N288="sníž. přenesená",J288,0)</f>
        <v>0</v>
      </c>
      <c r="BI288" s="275">
        <f>IF(N288="nulová",J288,0)</f>
        <v>0</v>
      </c>
      <c r="BJ288" s="4" t="s">
        <v>80</v>
      </c>
      <c r="BK288" s="275">
        <f>ROUND(I288*H288,2)</f>
        <v>0</v>
      </c>
      <c r="BL288" s="4" t="s">
        <v>230</v>
      </c>
      <c r="BM288" s="274" t="s">
        <v>395</v>
      </c>
    </row>
    <row r="289" spans="2:65" s="119" customFormat="1">
      <c r="B289" s="118"/>
      <c r="D289" s="112" t="s">
        <v>137</v>
      </c>
      <c r="E289" s="120" t="s">
        <v>21</v>
      </c>
      <c r="F289" s="121" t="s">
        <v>396</v>
      </c>
      <c r="H289" s="122">
        <v>9.5809999999999995</v>
      </c>
      <c r="I289" s="123"/>
      <c r="L289" s="118"/>
      <c r="M289" s="124"/>
      <c r="T289" s="125"/>
      <c r="AT289" s="120" t="s">
        <v>137</v>
      </c>
      <c r="AU289" s="120" t="s">
        <v>82</v>
      </c>
      <c r="AV289" s="119" t="s">
        <v>82</v>
      </c>
      <c r="AW289" s="119" t="s">
        <v>34</v>
      </c>
      <c r="AX289" s="119" t="s">
        <v>73</v>
      </c>
      <c r="AY289" s="120" t="s">
        <v>125</v>
      </c>
    </row>
    <row r="290" spans="2:65" s="127" customFormat="1">
      <c r="B290" s="126"/>
      <c r="D290" s="112" t="s">
        <v>137</v>
      </c>
      <c r="E290" s="128" t="s">
        <v>21</v>
      </c>
      <c r="F290" s="129" t="s">
        <v>142</v>
      </c>
      <c r="H290" s="130">
        <v>9.5809999999999995</v>
      </c>
      <c r="I290" s="131"/>
      <c r="L290" s="126"/>
      <c r="M290" s="132"/>
      <c r="T290" s="133"/>
      <c r="AT290" s="128" t="s">
        <v>137</v>
      </c>
      <c r="AU290" s="128" t="s">
        <v>82</v>
      </c>
      <c r="AV290" s="127" t="s">
        <v>133</v>
      </c>
      <c r="AW290" s="127" t="s">
        <v>34</v>
      </c>
      <c r="AX290" s="127" t="s">
        <v>80</v>
      </c>
      <c r="AY290" s="128" t="s">
        <v>125</v>
      </c>
    </row>
    <row r="291" spans="2:65" s="1" customFormat="1" ht="24.2" customHeight="1">
      <c r="B291" s="17"/>
      <c r="C291" s="96" t="s">
        <v>397</v>
      </c>
      <c r="D291" s="96" t="s">
        <v>128</v>
      </c>
      <c r="E291" s="97" t="s">
        <v>398</v>
      </c>
      <c r="F291" s="98" t="s">
        <v>399</v>
      </c>
      <c r="G291" s="99" t="s">
        <v>196</v>
      </c>
      <c r="H291" s="100">
        <v>1</v>
      </c>
      <c r="I291" s="101"/>
      <c r="J291" s="102">
        <f>ROUND(I291*H291,2)</f>
        <v>0</v>
      </c>
      <c r="K291" s="98" t="s">
        <v>21</v>
      </c>
      <c r="L291" s="17"/>
      <c r="M291" s="273" t="s">
        <v>21</v>
      </c>
      <c r="N291" s="103" t="s">
        <v>44</v>
      </c>
      <c r="P291" s="104">
        <f>O291*H291</f>
        <v>0</v>
      </c>
      <c r="Q291" s="104">
        <v>0</v>
      </c>
      <c r="R291" s="104">
        <f>Q291*H291</f>
        <v>0</v>
      </c>
      <c r="S291" s="104">
        <v>0</v>
      </c>
      <c r="T291" s="105">
        <f>S291*H291</f>
        <v>0</v>
      </c>
      <c r="AR291" s="274" t="s">
        <v>230</v>
      </c>
      <c r="AT291" s="274" t="s">
        <v>128</v>
      </c>
      <c r="AU291" s="274" t="s">
        <v>82</v>
      </c>
      <c r="AY291" s="4" t="s">
        <v>125</v>
      </c>
      <c r="BE291" s="275">
        <f>IF(N291="základní",J291,0)</f>
        <v>0</v>
      </c>
      <c r="BF291" s="275">
        <f>IF(N291="snížená",J291,0)</f>
        <v>0</v>
      </c>
      <c r="BG291" s="275">
        <f>IF(N291="zákl. přenesená",J291,0)</f>
        <v>0</v>
      </c>
      <c r="BH291" s="275">
        <f>IF(N291="sníž. přenesená",J291,0)</f>
        <v>0</v>
      </c>
      <c r="BI291" s="275">
        <f>IF(N291="nulová",J291,0)</f>
        <v>0</v>
      </c>
      <c r="BJ291" s="4" t="s">
        <v>80</v>
      </c>
      <c r="BK291" s="275">
        <f>ROUND(I291*H291,2)</f>
        <v>0</v>
      </c>
      <c r="BL291" s="4" t="s">
        <v>230</v>
      </c>
      <c r="BM291" s="274" t="s">
        <v>400</v>
      </c>
    </row>
    <row r="292" spans="2:65" s="119" customFormat="1">
      <c r="B292" s="118"/>
      <c r="D292" s="112" t="s">
        <v>137</v>
      </c>
      <c r="E292" s="120" t="s">
        <v>21</v>
      </c>
      <c r="F292" s="121" t="s">
        <v>198</v>
      </c>
      <c r="H292" s="122">
        <v>1</v>
      </c>
      <c r="I292" s="123"/>
      <c r="L292" s="118"/>
      <c r="M292" s="124"/>
      <c r="T292" s="125"/>
      <c r="AT292" s="120" t="s">
        <v>137</v>
      </c>
      <c r="AU292" s="120" t="s">
        <v>82</v>
      </c>
      <c r="AV292" s="119" t="s">
        <v>82</v>
      </c>
      <c r="AW292" s="119" t="s">
        <v>34</v>
      </c>
      <c r="AX292" s="119" t="s">
        <v>73</v>
      </c>
      <c r="AY292" s="120" t="s">
        <v>125</v>
      </c>
    </row>
    <row r="293" spans="2:65" s="127" customFormat="1">
      <c r="B293" s="126"/>
      <c r="D293" s="112" t="s">
        <v>137</v>
      </c>
      <c r="E293" s="128" t="s">
        <v>21</v>
      </c>
      <c r="F293" s="129" t="s">
        <v>142</v>
      </c>
      <c r="H293" s="130">
        <v>1</v>
      </c>
      <c r="I293" s="131"/>
      <c r="L293" s="126"/>
      <c r="M293" s="132"/>
      <c r="T293" s="133"/>
      <c r="AT293" s="128" t="s">
        <v>137</v>
      </c>
      <c r="AU293" s="128" t="s">
        <v>82</v>
      </c>
      <c r="AV293" s="127" t="s">
        <v>133</v>
      </c>
      <c r="AW293" s="127" t="s">
        <v>34</v>
      </c>
      <c r="AX293" s="127" t="s">
        <v>80</v>
      </c>
      <c r="AY293" s="128" t="s">
        <v>125</v>
      </c>
    </row>
    <row r="294" spans="2:65" s="1" customFormat="1" ht="24.2" customHeight="1">
      <c r="B294" s="17"/>
      <c r="C294" s="96" t="s">
        <v>401</v>
      </c>
      <c r="D294" s="96" t="s">
        <v>128</v>
      </c>
      <c r="E294" s="97" t="s">
        <v>402</v>
      </c>
      <c r="F294" s="98" t="s">
        <v>403</v>
      </c>
      <c r="G294" s="99" t="s">
        <v>209</v>
      </c>
      <c r="H294" s="100">
        <v>0.40200000000000002</v>
      </c>
      <c r="I294" s="101"/>
      <c r="J294" s="102">
        <f>ROUND(I294*H294,2)</f>
        <v>0</v>
      </c>
      <c r="K294" s="98" t="s">
        <v>132</v>
      </c>
      <c r="L294" s="17"/>
      <c r="M294" s="273" t="s">
        <v>21</v>
      </c>
      <c r="N294" s="103" t="s">
        <v>44</v>
      </c>
      <c r="P294" s="104">
        <f>O294*H294</f>
        <v>0</v>
      </c>
      <c r="Q294" s="104">
        <v>0</v>
      </c>
      <c r="R294" s="104">
        <f>Q294*H294</f>
        <v>0</v>
      </c>
      <c r="S294" s="104">
        <v>0</v>
      </c>
      <c r="T294" s="105">
        <f>S294*H294</f>
        <v>0</v>
      </c>
      <c r="AR294" s="274" t="s">
        <v>230</v>
      </c>
      <c r="AT294" s="274" t="s">
        <v>128</v>
      </c>
      <c r="AU294" s="274" t="s">
        <v>82</v>
      </c>
      <c r="AY294" s="4" t="s">
        <v>125</v>
      </c>
      <c r="BE294" s="275">
        <f>IF(N294="základní",J294,0)</f>
        <v>0</v>
      </c>
      <c r="BF294" s="275">
        <f>IF(N294="snížená",J294,0)</f>
        <v>0</v>
      </c>
      <c r="BG294" s="275">
        <f>IF(N294="zákl. přenesená",J294,0)</f>
        <v>0</v>
      </c>
      <c r="BH294" s="275">
        <f>IF(N294="sníž. přenesená",J294,0)</f>
        <v>0</v>
      </c>
      <c r="BI294" s="275">
        <f>IF(N294="nulová",J294,0)</f>
        <v>0</v>
      </c>
      <c r="BJ294" s="4" t="s">
        <v>80</v>
      </c>
      <c r="BK294" s="275">
        <f>ROUND(I294*H294,2)</f>
        <v>0</v>
      </c>
      <c r="BL294" s="4" t="s">
        <v>230</v>
      </c>
      <c r="BM294" s="274" t="s">
        <v>404</v>
      </c>
    </row>
    <row r="295" spans="2:65" s="1" customFormat="1">
      <c r="B295" s="17"/>
      <c r="D295" s="106" t="s">
        <v>135</v>
      </c>
      <c r="F295" s="107" t="s">
        <v>405</v>
      </c>
      <c r="I295" s="108"/>
      <c r="L295" s="17"/>
      <c r="M295" s="109"/>
      <c r="T295" s="38"/>
      <c r="AT295" s="4" t="s">
        <v>135</v>
      </c>
      <c r="AU295" s="4" t="s">
        <v>82</v>
      </c>
    </row>
    <row r="296" spans="2:65" s="86" customFormat="1" ht="22.9" customHeight="1">
      <c r="B296" s="85"/>
      <c r="D296" s="87" t="s">
        <v>72</v>
      </c>
      <c r="E296" s="94" t="s">
        <v>406</v>
      </c>
      <c r="F296" s="94" t="s">
        <v>407</v>
      </c>
      <c r="I296" s="89"/>
      <c r="J296" s="95">
        <f>BK296</f>
        <v>0</v>
      </c>
      <c r="L296" s="85"/>
      <c r="M296" s="91"/>
      <c r="P296" s="92">
        <f>SUM(P297:P325)</f>
        <v>0</v>
      </c>
      <c r="R296" s="92">
        <f>SUM(R297:R325)</f>
        <v>1.9841999999999999E-2</v>
      </c>
      <c r="T296" s="93">
        <f>SUM(T297:T325)</f>
        <v>4.1006799999999998E-3</v>
      </c>
      <c r="AR296" s="87" t="s">
        <v>82</v>
      </c>
      <c r="AT296" s="271" t="s">
        <v>72</v>
      </c>
      <c r="AU296" s="271" t="s">
        <v>80</v>
      </c>
      <c r="AY296" s="87" t="s">
        <v>125</v>
      </c>
      <c r="BK296" s="272">
        <f>SUM(BK297:BK325)</f>
        <v>0</v>
      </c>
    </row>
    <row r="297" spans="2:65" s="1" customFormat="1" ht="16.5" customHeight="1">
      <c r="B297" s="17"/>
      <c r="C297" s="96" t="s">
        <v>408</v>
      </c>
      <c r="D297" s="96" t="s">
        <v>128</v>
      </c>
      <c r="E297" s="97" t="s">
        <v>409</v>
      </c>
      <c r="F297" s="98" t="s">
        <v>410</v>
      </c>
      <c r="G297" s="99" t="s">
        <v>131</v>
      </c>
      <c r="H297" s="100">
        <v>13.228</v>
      </c>
      <c r="I297" s="101"/>
      <c r="J297" s="102">
        <f>ROUND(I297*H297,2)</f>
        <v>0</v>
      </c>
      <c r="K297" s="98" t="s">
        <v>132</v>
      </c>
      <c r="L297" s="17"/>
      <c r="M297" s="273" t="s">
        <v>21</v>
      </c>
      <c r="N297" s="103" t="s">
        <v>44</v>
      </c>
      <c r="P297" s="104">
        <f>O297*H297</f>
        <v>0</v>
      </c>
      <c r="Q297" s="104">
        <v>1E-3</v>
      </c>
      <c r="R297" s="104">
        <f>Q297*H297</f>
        <v>1.3228E-2</v>
      </c>
      <c r="S297" s="104">
        <v>3.1E-4</v>
      </c>
      <c r="T297" s="105">
        <f>S297*H297</f>
        <v>4.1006799999999998E-3</v>
      </c>
      <c r="AR297" s="274" t="s">
        <v>230</v>
      </c>
      <c r="AT297" s="274" t="s">
        <v>128</v>
      </c>
      <c r="AU297" s="274" t="s">
        <v>82</v>
      </c>
      <c r="AY297" s="4" t="s">
        <v>125</v>
      </c>
      <c r="BE297" s="275">
        <f>IF(N297="základní",J297,0)</f>
        <v>0</v>
      </c>
      <c r="BF297" s="275">
        <f>IF(N297="snížená",J297,0)</f>
        <v>0</v>
      </c>
      <c r="BG297" s="275">
        <f>IF(N297="zákl. přenesená",J297,0)</f>
        <v>0</v>
      </c>
      <c r="BH297" s="275">
        <f>IF(N297="sníž. přenesená",J297,0)</f>
        <v>0</v>
      </c>
      <c r="BI297" s="275">
        <f>IF(N297="nulová",J297,0)</f>
        <v>0</v>
      </c>
      <c r="BJ297" s="4" t="s">
        <v>80</v>
      </c>
      <c r="BK297" s="275">
        <f>ROUND(I297*H297,2)</f>
        <v>0</v>
      </c>
      <c r="BL297" s="4" t="s">
        <v>230</v>
      </c>
      <c r="BM297" s="274" t="s">
        <v>411</v>
      </c>
    </row>
    <row r="298" spans="2:65" s="1" customFormat="1">
      <c r="B298" s="17"/>
      <c r="D298" s="106" t="s">
        <v>135</v>
      </c>
      <c r="F298" s="107" t="s">
        <v>412</v>
      </c>
      <c r="I298" s="108"/>
      <c r="L298" s="17"/>
      <c r="M298" s="109"/>
      <c r="T298" s="38"/>
      <c r="AT298" s="4" t="s">
        <v>135</v>
      </c>
      <c r="AU298" s="4" t="s">
        <v>82</v>
      </c>
    </row>
    <row r="299" spans="2:65" s="111" customFormat="1">
      <c r="B299" s="110"/>
      <c r="D299" s="112" t="s">
        <v>137</v>
      </c>
      <c r="E299" s="113" t="s">
        <v>21</v>
      </c>
      <c r="F299" s="114" t="s">
        <v>413</v>
      </c>
      <c r="H299" s="113" t="s">
        <v>21</v>
      </c>
      <c r="I299" s="115"/>
      <c r="L299" s="110"/>
      <c r="M299" s="116"/>
      <c r="T299" s="117"/>
      <c r="AT299" s="113" t="s">
        <v>137</v>
      </c>
      <c r="AU299" s="113" t="s">
        <v>82</v>
      </c>
      <c r="AV299" s="111" t="s">
        <v>80</v>
      </c>
      <c r="AW299" s="111" t="s">
        <v>34</v>
      </c>
      <c r="AX299" s="111" t="s">
        <v>73</v>
      </c>
      <c r="AY299" s="113" t="s">
        <v>125</v>
      </c>
    </row>
    <row r="300" spans="2:65" s="119" customFormat="1">
      <c r="B300" s="118"/>
      <c r="D300" s="112" t="s">
        <v>137</v>
      </c>
      <c r="E300" s="120" t="s">
        <v>21</v>
      </c>
      <c r="F300" s="121" t="s">
        <v>166</v>
      </c>
      <c r="H300" s="122">
        <v>2.88</v>
      </c>
      <c r="I300" s="123"/>
      <c r="L300" s="118"/>
      <c r="M300" s="124"/>
      <c r="T300" s="125"/>
      <c r="AT300" s="120" t="s">
        <v>137</v>
      </c>
      <c r="AU300" s="120" t="s">
        <v>82</v>
      </c>
      <c r="AV300" s="119" t="s">
        <v>82</v>
      </c>
      <c r="AW300" s="119" t="s">
        <v>34</v>
      </c>
      <c r="AX300" s="119" t="s">
        <v>73</v>
      </c>
      <c r="AY300" s="120" t="s">
        <v>125</v>
      </c>
    </row>
    <row r="301" spans="2:65" s="111" customFormat="1">
      <c r="B301" s="110"/>
      <c r="D301" s="112" t="s">
        <v>137</v>
      </c>
      <c r="E301" s="113" t="s">
        <v>21</v>
      </c>
      <c r="F301" s="114" t="s">
        <v>148</v>
      </c>
      <c r="H301" s="113" t="s">
        <v>21</v>
      </c>
      <c r="I301" s="115"/>
      <c r="L301" s="110"/>
      <c r="M301" s="116"/>
      <c r="T301" s="117"/>
      <c r="AT301" s="113" t="s">
        <v>137</v>
      </c>
      <c r="AU301" s="113" t="s">
        <v>82</v>
      </c>
      <c r="AV301" s="111" t="s">
        <v>80</v>
      </c>
      <c r="AW301" s="111" t="s">
        <v>34</v>
      </c>
      <c r="AX301" s="111" t="s">
        <v>73</v>
      </c>
      <c r="AY301" s="113" t="s">
        <v>125</v>
      </c>
    </row>
    <row r="302" spans="2:65" s="119" customFormat="1">
      <c r="B302" s="118"/>
      <c r="D302" s="112" t="s">
        <v>137</v>
      </c>
      <c r="E302" s="120" t="s">
        <v>21</v>
      </c>
      <c r="F302" s="121" t="s">
        <v>149</v>
      </c>
      <c r="H302" s="122">
        <v>9.9039999999999999</v>
      </c>
      <c r="I302" s="123"/>
      <c r="L302" s="118"/>
      <c r="M302" s="124"/>
      <c r="T302" s="125"/>
      <c r="AT302" s="120" t="s">
        <v>137</v>
      </c>
      <c r="AU302" s="120" t="s">
        <v>82</v>
      </c>
      <c r="AV302" s="119" t="s">
        <v>82</v>
      </c>
      <c r="AW302" s="119" t="s">
        <v>34</v>
      </c>
      <c r="AX302" s="119" t="s">
        <v>73</v>
      </c>
      <c r="AY302" s="120" t="s">
        <v>125</v>
      </c>
    </row>
    <row r="303" spans="2:65" s="111" customFormat="1">
      <c r="B303" s="110"/>
      <c r="D303" s="112" t="s">
        <v>137</v>
      </c>
      <c r="E303" s="113" t="s">
        <v>21</v>
      </c>
      <c r="F303" s="114" t="s">
        <v>150</v>
      </c>
      <c r="H303" s="113" t="s">
        <v>21</v>
      </c>
      <c r="I303" s="115"/>
      <c r="L303" s="110"/>
      <c r="M303" s="116"/>
      <c r="T303" s="117"/>
      <c r="AT303" s="113" t="s">
        <v>137</v>
      </c>
      <c r="AU303" s="113" t="s">
        <v>82</v>
      </c>
      <c r="AV303" s="111" t="s">
        <v>80</v>
      </c>
      <c r="AW303" s="111" t="s">
        <v>34</v>
      </c>
      <c r="AX303" s="111" t="s">
        <v>73</v>
      </c>
      <c r="AY303" s="113" t="s">
        <v>125</v>
      </c>
    </row>
    <row r="304" spans="2:65" s="119" customFormat="1">
      <c r="B304" s="118"/>
      <c r="D304" s="112" t="s">
        <v>137</v>
      </c>
      <c r="E304" s="120" t="s">
        <v>21</v>
      </c>
      <c r="F304" s="121" t="s">
        <v>151</v>
      </c>
      <c r="H304" s="122">
        <v>0.44400000000000001</v>
      </c>
      <c r="I304" s="123"/>
      <c r="L304" s="118"/>
      <c r="M304" s="124"/>
      <c r="T304" s="125"/>
      <c r="AT304" s="120" t="s">
        <v>137</v>
      </c>
      <c r="AU304" s="120" t="s">
        <v>82</v>
      </c>
      <c r="AV304" s="119" t="s">
        <v>82</v>
      </c>
      <c r="AW304" s="119" t="s">
        <v>34</v>
      </c>
      <c r="AX304" s="119" t="s">
        <v>73</v>
      </c>
      <c r="AY304" s="120" t="s">
        <v>125</v>
      </c>
    </row>
    <row r="305" spans="2:65" s="127" customFormat="1">
      <c r="B305" s="126"/>
      <c r="D305" s="112" t="s">
        <v>137</v>
      </c>
      <c r="E305" s="128" t="s">
        <v>21</v>
      </c>
      <c r="F305" s="129" t="s">
        <v>142</v>
      </c>
      <c r="H305" s="130">
        <v>13.228</v>
      </c>
      <c r="I305" s="131"/>
      <c r="L305" s="126"/>
      <c r="M305" s="132"/>
      <c r="T305" s="133"/>
      <c r="AT305" s="128" t="s">
        <v>137</v>
      </c>
      <c r="AU305" s="128" t="s">
        <v>82</v>
      </c>
      <c r="AV305" s="127" t="s">
        <v>133</v>
      </c>
      <c r="AW305" s="127" t="s">
        <v>34</v>
      </c>
      <c r="AX305" s="127" t="s">
        <v>80</v>
      </c>
      <c r="AY305" s="128" t="s">
        <v>125</v>
      </c>
    </row>
    <row r="306" spans="2:65" s="1" customFormat="1" ht="16.5" customHeight="1">
      <c r="B306" s="17"/>
      <c r="C306" s="96" t="s">
        <v>414</v>
      </c>
      <c r="D306" s="96" t="s">
        <v>128</v>
      </c>
      <c r="E306" s="97" t="s">
        <v>415</v>
      </c>
      <c r="F306" s="98" t="s">
        <v>416</v>
      </c>
      <c r="G306" s="99" t="s">
        <v>131</v>
      </c>
      <c r="H306" s="100">
        <v>13.228</v>
      </c>
      <c r="I306" s="101"/>
      <c r="J306" s="102">
        <f>ROUND(I306*H306,2)</f>
        <v>0</v>
      </c>
      <c r="K306" s="98" t="s">
        <v>132</v>
      </c>
      <c r="L306" s="17"/>
      <c r="M306" s="273" t="s">
        <v>21</v>
      </c>
      <c r="N306" s="103" t="s">
        <v>44</v>
      </c>
      <c r="P306" s="104">
        <f>O306*H306</f>
        <v>0</v>
      </c>
      <c r="Q306" s="104">
        <v>2.1000000000000001E-4</v>
      </c>
      <c r="R306" s="104">
        <f>Q306*H306</f>
        <v>2.7778799999999999E-3</v>
      </c>
      <c r="S306" s="104">
        <v>0</v>
      </c>
      <c r="T306" s="105">
        <f>S306*H306</f>
        <v>0</v>
      </c>
      <c r="AR306" s="274" t="s">
        <v>230</v>
      </c>
      <c r="AT306" s="274" t="s">
        <v>128</v>
      </c>
      <c r="AU306" s="274" t="s">
        <v>82</v>
      </c>
      <c r="AY306" s="4" t="s">
        <v>125</v>
      </c>
      <c r="BE306" s="275">
        <f>IF(N306="základní",J306,0)</f>
        <v>0</v>
      </c>
      <c r="BF306" s="275">
        <f>IF(N306="snížená",J306,0)</f>
        <v>0</v>
      </c>
      <c r="BG306" s="275">
        <f>IF(N306="zákl. přenesená",J306,0)</f>
        <v>0</v>
      </c>
      <c r="BH306" s="275">
        <f>IF(N306="sníž. přenesená",J306,0)</f>
        <v>0</v>
      </c>
      <c r="BI306" s="275">
        <f>IF(N306="nulová",J306,0)</f>
        <v>0</v>
      </c>
      <c r="BJ306" s="4" t="s">
        <v>80</v>
      </c>
      <c r="BK306" s="275">
        <f>ROUND(I306*H306,2)</f>
        <v>0</v>
      </c>
      <c r="BL306" s="4" t="s">
        <v>230</v>
      </c>
      <c r="BM306" s="274" t="s">
        <v>417</v>
      </c>
    </row>
    <row r="307" spans="2:65" s="1" customFormat="1">
      <c r="B307" s="17"/>
      <c r="D307" s="106" t="s">
        <v>135</v>
      </c>
      <c r="F307" s="107" t="s">
        <v>418</v>
      </c>
      <c r="I307" s="108"/>
      <c r="L307" s="17"/>
      <c r="M307" s="109"/>
      <c r="T307" s="38"/>
      <c r="AT307" s="4" t="s">
        <v>135</v>
      </c>
      <c r="AU307" s="4" t="s">
        <v>82</v>
      </c>
    </row>
    <row r="308" spans="2:65" s="111" customFormat="1">
      <c r="B308" s="110"/>
      <c r="D308" s="112" t="s">
        <v>137</v>
      </c>
      <c r="E308" s="113" t="s">
        <v>21</v>
      </c>
      <c r="F308" s="114" t="s">
        <v>413</v>
      </c>
      <c r="H308" s="113" t="s">
        <v>21</v>
      </c>
      <c r="I308" s="115"/>
      <c r="L308" s="110"/>
      <c r="M308" s="116"/>
      <c r="T308" s="117"/>
      <c r="AT308" s="113" t="s">
        <v>137</v>
      </c>
      <c r="AU308" s="113" t="s">
        <v>82</v>
      </c>
      <c r="AV308" s="111" t="s">
        <v>80</v>
      </c>
      <c r="AW308" s="111" t="s">
        <v>34</v>
      </c>
      <c r="AX308" s="111" t="s">
        <v>73</v>
      </c>
      <c r="AY308" s="113" t="s">
        <v>125</v>
      </c>
    </row>
    <row r="309" spans="2:65" s="119" customFormat="1">
      <c r="B309" s="118"/>
      <c r="D309" s="112" t="s">
        <v>137</v>
      </c>
      <c r="E309" s="120" t="s">
        <v>21</v>
      </c>
      <c r="F309" s="121" t="s">
        <v>166</v>
      </c>
      <c r="H309" s="122">
        <v>2.88</v>
      </c>
      <c r="I309" s="123"/>
      <c r="L309" s="118"/>
      <c r="M309" s="124"/>
      <c r="T309" s="125"/>
      <c r="AT309" s="120" t="s">
        <v>137</v>
      </c>
      <c r="AU309" s="120" t="s">
        <v>82</v>
      </c>
      <c r="AV309" s="119" t="s">
        <v>82</v>
      </c>
      <c r="AW309" s="119" t="s">
        <v>34</v>
      </c>
      <c r="AX309" s="119" t="s">
        <v>73</v>
      </c>
      <c r="AY309" s="120" t="s">
        <v>125</v>
      </c>
    </row>
    <row r="310" spans="2:65" s="111" customFormat="1">
      <c r="B310" s="110"/>
      <c r="D310" s="112" t="s">
        <v>137</v>
      </c>
      <c r="E310" s="113" t="s">
        <v>21</v>
      </c>
      <c r="F310" s="114" t="s">
        <v>419</v>
      </c>
      <c r="H310" s="113" t="s">
        <v>21</v>
      </c>
      <c r="I310" s="115"/>
      <c r="L310" s="110"/>
      <c r="M310" s="116"/>
      <c r="T310" s="117"/>
      <c r="AT310" s="113" t="s">
        <v>137</v>
      </c>
      <c r="AU310" s="113" t="s">
        <v>82</v>
      </c>
      <c r="AV310" s="111" t="s">
        <v>80</v>
      </c>
      <c r="AW310" s="111" t="s">
        <v>34</v>
      </c>
      <c r="AX310" s="111" t="s">
        <v>73</v>
      </c>
      <c r="AY310" s="113" t="s">
        <v>125</v>
      </c>
    </row>
    <row r="311" spans="2:65" s="111" customFormat="1">
      <c r="B311" s="110"/>
      <c r="D311" s="112" t="s">
        <v>137</v>
      </c>
      <c r="E311" s="113" t="s">
        <v>21</v>
      </c>
      <c r="F311" s="114" t="s">
        <v>148</v>
      </c>
      <c r="H311" s="113" t="s">
        <v>21</v>
      </c>
      <c r="I311" s="115"/>
      <c r="L311" s="110"/>
      <c r="M311" s="116"/>
      <c r="T311" s="117"/>
      <c r="AT311" s="113" t="s">
        <v>137</v>
      </c>
      <c r="AU311" s="113" t="s">
        <v>82</v>
      </c>
      <c r="AV311" s="111" t="s">
        <v>80</v>
      </c>
      <c r="AW311" s="111" t="s">
        <v>34</v>
      </c>
      <c r="AX311" s="111" t="s">
        <v>73</v>
      </c>
      <c r="AY311" s="113" t="s">
        <v>125</v>
      </c>
    </row>
    <row r="312" spans="2:65" s="119" customFormat="1">
      <c r="B312" s="118"/>
      <c r="D312" s="112" t="s">
        <v>137</v>
      </c>
      <c r="E312" s="120" t="s">
        <v>21</v>
      </c>
      <c r="F312" s="121" t="s">
        <v>149</v>
      </c>
      <c r="H312" s="122">
        <v>9.9039999999999999</v>
      </c>
      <c r="I312" s="123"/>
      <c r="L312" s="118"/>
      <c r="M312" s="124"/>
      <c r="T312" s="125"/>
      <c r="AT312" s="120" t="s">
        <v>137</v>
      </c>
      <c r="AU312" s="120" t="s">
        <v>82</v>
      </c>
      <c r="AV312" s="119" t="s">
        <v>82</v>
      </c>
      <c r="AW312" s="119" t="s">
        <v>34</v>
      </c>
      <c r="AX312" s="119" t="s">
        <v>73</v>
      </c>
      <c r="AY312" s="120" t="s">
        <v>125</v>
      </c>
    </row>
    <row r="313" spans="2:65" s="111" customFormat="1">
      <c r="B313" s="110"/>
      <c r="D313" s="112" t="s">
        <v>137</v>
      </c>
      <c r="E313" s="113" t="s">
        <v>21</v>
      </c>
      <c r="F313" s="114" t="s">
        <v>150</v>
      </c>
      <c r="H313" s="113" t="s">
        <v>21</v>
      </c>
      <c r="I313" s="115"/>
      <c r="L313" s="110"/>
      <c r="M313" s="116"/>
      <c r="T313" s="117"/>
      <c r="AT313" s="113" t="s">
        <v>137</v>
      </c>
      <c r="AU313" s="113" t="s">
        <v>82</v>
      </c>
      <c r="AV313" s="111" t="s">
        <v>80</v>
      </c>
      <c r="AW313" s="111" t="s">
        <v>34</v>
      </c>
      <c r="AX313" s="111" t="s">
        <v>73</v>
      </c>
      <c r="AY313" s="113" t="s">
        <v>125</v>
      </c>
    </row>
    <row r="314" spans="2:65" s="119" customFormat="1">
      <c r="B314" s="118"/>
      <c r="D314" s="112" t="s">
        <v>137</v>
      </c>
      <c r="E314" s="120" t="s">
        <v>21</v>
      </c>
      <c r="F314" s="121" t="s">
        <v>151</v>
      </c>
      <c r="H314" s="122">
        <v>0.44400000000000001</v>
      </c>
      <c r="I314" s="123"/>
      <c r="L314" s="118"/>
      <c r="M314" s="124"/>
      <c r="T314" s="125"/>
      <c r="AT314" s="120" t="s">
        <v>137</v>
      </c>
      <c r="AU314" s="120" t="s">
        <v>82</v>
      </c>
      <c r="AV314" s="119" t="s">
        <v>82</v>
      </c>
      <c r="AW314" s="119" t="s">
        <v>34</v>
      </c>
      <c r="AX314" s="119" t="s">
        <v>73</v>
      </c>
      <c r="AY314" s="120" t="s">
        <v>125</v>
      </c>
    </row>
    <row r="315" spans="2:65" s="127" customFormat="1">
      <c r="B315" s="126"/>
      <c r="D315" s="112" t="s">
        <v>137</v>
      </c>
      <c r="E315" s="128" t="s">
        <v>21</v>
      </c>
      <c r="F315" s="129" t="s">
        <v>142</v>
      </c>
      <c r="H315" s="130">
        <v>13.228</v>
      </c>
      <c r="I315" s="131"/>
      <c r="L315" s="126"/>
      <c r="M315" s="132"/>
      <c r="T315" s="133"/>
      <c r="AT315" s="128" t="s">
        <v>137</v>
      </c>
      <c r="AU315" s="128" t="s">
        <v>82</v>
      </c>
      <c r="AV315" s="127" t="s">
        <v>133</v>
      </c>
      <c r="AW315" s="127" t="s">
        <v>34</v>
      </c>
      <c r="AX315" s="127" t="s">
        <v>80</v>
      </c>
      <c r="AY315" s="128" t="s">
        <v>125</v>
      </c>
    </row>
    <row r="316" spans="2:65" s="1" customFormat="1" ht="24.2" customHeight="1">
      <c r="B316" s="17"/>
      <c r="C316" s="96" t="s">
        <v>420</v>
      </c>
      <c r="D316" s="96" t="s">
        <v>128</v>
      </c>
      <c r="E316" s="97" t="s">
        <v>421</v>
      </c>
      <c r="F316" s="98" t="s">
        <v>422</v>
      </c>
      <c r="G316" s="99" t="s">
        <v>131</v>
      </c>
      <c r="H316" s="100">
        <v>13.228</v>
      </c>
      <c r="I316" s="101"/>
      <c r="J316" s="102">
        <f>ROUND(I316*H316,2)</f>
        <v>0</v>
      </c>
      <c r="K316" s="98" t="s">
        <v>132</v>
      </c>
      <c r="L316" s="17"/>
      <c r="M316" s="273" t="s">
        <v>21</v>
      </c>
      <c r="N316" s="103" t="s">
        <v>44</v>
      </c>
      <c r="P316" s="104">
        <f>O316*H316</f>
        <v>0</v>
      </c>
      <c r="Q316" s="104">
        <v>2.9E-4</v>
      </c>
      <c r="R316" s="104">
        <f>Q316*H316</f>
        <v>3.8361200000000002E-3</v>
      </c>
      <c r="S316" s="104">
        <v>0</v>
      </c>
      <c r="T316" s="105">
        <f>S316*H316</f>
        <v>0</v>
      </c>
      <c r="AR316" s="274" t="s">
        <v>230</v>
      </c>
      <c r="AT316" s="274" t="s">
        <v>128</v>
      </c>
      <c r="AU316" s="274" t="s">
        <v>82</v>
      </c>
      <c r="AY316" s="4" t="s">
        <v>125</v>
      </c>
      <c r="BE316" s="275">
        <f>IF(N316="základní",J316,0)</f>
        <v>0</v>
      </c>
      <c r="BF316" s="275">
        <f>IF(N316="snížená",J316,0)</f>
        <v>0</v>
      </c>
      <c r="BG316" s="275">
        <f>IF(N316="zákl. přenesená",J316,0)</f>
        <v>0</v>
      </c>
      <c r="BH316" s="275">
        <f>IF(N316="sníž. přenesená",J316,0)</f>
        <v>0</v>
      </c>
      <c r="BI316" s="275">
        <f>IF(N316="nulová",J316,0)</f>
        <v>0</v>
      </c>
      <c r="BJ316" s="4" t="s">
        <v>80</v>
      </c>
      <c r="BK316" s="275">
        <f>ROUND(I316*H316,2)</f>
        <v>0</v>
      </c>
      <c r="BL316" s="4" t="s">
        <v>230</v>
      </c>
      <c r="BM316" s="274" t="s">
        <v>423</v>
      </c>
    </row>
    <row r="317" spans="2:65" s="1" customFormat="1">
      <c r="B317" s="17"/>
      <c r="D317" s="106" t="s">
        <v>135</v>
      </c>
      <c r="F317" s="107" t="s">
        <v>424</v>
      </c>
      <c r="I317" s="108"/>
      <c r="L317" s="17"/>
      <c r="M317" s="109"/>
      <c r="T317" s="38"/>
      <c r="AT317" s="4" t="s">
        <v>135</v>
      </c>
      <c r="AU317" s="4" t="s">
        <v>82</v>
      </c>
    </row>
    <row r="318" spans="2:65" s="111" customFormat="1">
      <c r="B318" s="110"/>
      <c r="D318" s="112" t="s">
        <v>137</v>
      </c>
      <c r="E318" s="113" t="s">
        <v>21</v>
      </c>
      <c r="F318" s="114" t="s">
        <v>413</v>
      </c>
      <c r="H318" s="113" t="s">
        <v>21</v>
      </c>
      <c r="I318" s="115"/>
      <c r="L318" s="110"/>
      <c r="M318" s="116"/>
      <c r="T318" s="117"/>
      <c r="AT318" s="113" t="s">
        <v>137</v>
      </c>
      <c r="AU318" s="113" t="s">
        <v>82</v>
      </c>
      <c r="AV318" s="111" t="s">
        <v>80</v>
      </c>
      <c r="AW318" s="111" t="s">
        <v>34</v>
      </c>
      <c r="AX318" s="111" t="s">
        <v>73</v>
      </c>
      <c r="AY318" s="113" t="s">
        <v>125</v>
      </c>
    </row>
    <row r="319" spans="2:65" s="119" customFormat="1">
      <c r="B319" s="118"/>
      <c r="D319" s="112" t="s">
        <v>137</v>
      </c>
      <c r="E319" s="120" t="s">
        <v>21</v>
      </c>
      <c r="F319" s="121" t="s">
        <v>166</v>
      </c>
      <c r="H319" s="122">
        <v>2.88</v>
      </c>
      <c r="I319" s="123"/>
      <c r="L319" s="118"/>
      <c r="M319" s="124"/>
      <c r="T319" s="125"/>
      <c r="AT319" s="120" t="s">
        <v>137</v>
      </c>
      <c r="AU319" s="120" t="s">
        <v>82</v>
      </c>
      <c r="AV319" s="119" t="s">
        <v>82</v>
      </c>
      <c r="AW319" s="119" t="s">
        <v>34</v>
      </c>
      <c r="AX319" s="119" t="s">
        <v>73</v>
      </c>
      <c r="AY319" s="120" t="s">
        <v>125</v>
      </c>
    </row>
    <row r="320" spans="2:65" s="111" customFormat="1">
      <c r="B320" s="110"/>
      <c r="D320" s="112" t="s">
        <v>137</v>
      </c>
      <c r="E320" s="113" t="s">
        <v>21</v>
      </c>
      <c r="F320" s="114" t="s">
        <v>419</v>
      </c>
      <c r="H320" s="113" t="s">
        <v>21</v>
      </c>
      <c r="I320" s="115"/>
      <c r="L320" s="110"/>
      <c r="M320" s="116"/>
      <c r="T320" s="117"/>
      <c r="AT320" s="113" t="s">
        <v>137</v>
      </c>
      <c r="AU320" s="113" t="s">
        <v>82</v>
      </c>
      <c r="AV320" s="111" t="s">
        <v>80</v>
      </c>
      <c r="AW320" s="111" t="s">
        <v>34</v>
      </c>
      <c r="AX320" s="111" t="s">
        <v>73</v>
      </c>
      <c r="AY320" s="113" t="s">
        <v>125</v>
      </c>
    </row>
    <row r="321" spans="2:65" s="111" customFormat="1">
      <c r="B321" s="110"/>
      <c r="D321" s="112" t="s">
        <v>137</v>
      </c>
      <c r="E321" s="113" t="s">
        <v>21</v>
      </c>
      <c r="F321" s="114" t="s">
        <v>148</v>
      </c>
      <c r="H321" s="113" t="s">
        <v>21</v>
      </c>
      <c r="I321" s="115"/>
      <c r="L321" s="110"/>
      <c r="M321" s="116"/>
      <c r="T321" s="117"/>
      <c r="AT321" s="113" t="s">
        <v>137</v>
      </c>
      <c r="AU321" s="113" t="s">
        <v>82</v>
      </c>
      <c r="AV321" s="111" t="s">
        <v>80</v>
      </c>
      <c r="AW321" s="111" t="s">
        <v>34</v>
      </c>
      <c r="AX321" s="111" t="s">
        <v>73</v>
      </c>
      <c r="AY321" s="113" t="s">
        <v>125</v>
      </c>
    </row>
    <row r="322" spans="2:65" s="119" customFormat="1">
      <c r="B322" s="118"/>
      <c r="D322" s="112" t="s">
        <v>137</v>
      </c>
      <c r="E322" s="120" t="s">
        <v>21</v>
      </c>
      <c r="F322" s="121" t="s">
        <v>149</v>
      </c>
      <c r="H322" s="122">
        <v>9.9039999999999999</v>
      </c>
      <c r="I322" s="123"/>
      <c r="L322" s="118"/>
      <c r="M322" s="124"/>
      <c r="T322" s="125"/>
      <c r="AT322" s="120" t="s">
        <v>137</v>
      </c>
      <c r="AU322" s="120" t="s">
        <v>82</v>
      </c>
      <c r="AV322" s="119" t="s">
        <v>82</v>
      </c>
      <c r="AW322" s="119" t="s">
        <v>34</v>
      </c>
      <c r="AX322" s="119" t="s">
        <v>73</v>
      </c>
      <c r="AY322" s="120" t="s">
        <v>125</v>
      </c>
    </row>
    <row r="323" spans="2:65" s="111" customFormat="1">
      <c r="B323" s="110"/>
      <c r="D323" s="112" t="s">
        <v>137</v>
      </c>
      <c r="E323" s="113" t="s">
        <v>21</v>
      </c>
      <c r="F323" s="114" t="s">
        <v>150</v>
      </c>
      <c r="H323" s="113" t="s">
        <v>21</v>
      </c>
      <c r="I323" s="115"/>
      <c r="L323" s="110"/>
      <c r="M323" s="116"/>
      <c r="T323" s="117"/>
      <c r="AT323" s="113" t="s">
        <v>137</v>
      </c>
      <c r="AU323" s="113" t="s">
        <v>82</v>
      </c>
      <c r="AV323" s="111" t="s">
        <v>80</v>
      </c>
      <c r="AW323" s="111" t="s">
        <v>34</v>
      </c>
      <c r="AX323" s="111" t="s">
        <v>73</v>
      </c>
      <c r="AY323" s="113" t="s">
        <v>125</v>
      </c>
    </row>
    <row r="324" spans="2:65" s="119" customFormat="1">
      <c r="B324" s="118"/>
      <c r="D324" s="112" t="s">
        <v>137</v>
      </c>
      <c r="E324" s="120" t="s">
        <v>21</v>
      </c>
      <c r="F324" s="121" t="s">
        <v>151</v>
      </c>
      <c r="H324" s="122">
        <v>0.44400000000000001</v>
      </c>
      <c r="I324" s="123"/>
      <c r="L324" s="118"/>
      <c r="M324" s="124"/>
      <c r="T324" s="125"/>
      <c r="AT324" s="120" t="s">
        <v>137</v>
      </c>
      <c r="AU324" s="120" t="s">
        <v>82</v>
      </c>
      <c r="AV324" s="119" t="s">
        <v>82</v>
      </c>
      <c r="AW324" s="119" t="s">
        <v>34</v>
      </c>
      <c r="AX324" s="119" t="s">
        <v>73</v>
      </c>
      <c r="AY324" s="120" t="s">
        <v>125</v>
      </c>
    </row>
    <row r="325" spans="2:65" s="127" customFormat="1">
      <c r="B325" s="126"/>
      <c r="D325" s="112" t="s">
        <v>137</v>
      </c>
      <c r="E325" s="128" t="s">
        <v>21</v>
      </c>
      <c r="F325" s="129" t="s">
        <v>142</v>
      </c>
      <c r="H325" s="130">
        <v>13.228</v>
      </c>
      <c r="I325" s="131"/>
      <c r="L325" s="126"/>
      <c r="M325" s="132"/>
      <c r="T325" s="133"/>
      <c r="AT325" s="128" t="s">
        <v>137</v>
      </c>
      <c r="AU325" s="128" t="s">
        <v>82</v>
      </c>
      <c r="AV325" s="127" t="s">
        <v>133</v>
      </c>
      <c r="AW325" s="127" t="s">
        <v>34</v>
      </c>
      <c r="AX325" s="127" t="s">
        <v>80</v>
      </c>
      <c r="AY325" s="128" t="s">
        <v>125</v>
      </c>
    </row>
    <row r="326" spans="2:65" s="86" customFormat="1" ht="25.9" customHeight="1">
      <c r="B326" s="85"/>
      <c r="D326" s="87" t="s">
        <v>72</v>
      </c>
      <c r="E326" s="88" t="s">
        <v>425</v>
      </c>
      <c r="F326" s="88" t="s">
        <v>426</v>
      </c>
      <c r="I326" s="89"/>
      <c r="J326" s="90">
        <f>BK326</f>
        <v>0</v>
      </c>
      <c r="L326" s="85"/>
      <c r="M326" s="91"/>
      <c r="P326" s="92">
        <f>P327</f>
        <v>0</v>
      </c>
      <c r="R326" s="92">
        <f>R327</f>
        <v>0</v>
      </c>
      <c r="T326" s="93">
        <f>T327</f>
        <v>0</v>
      </c>
      <c r="AR326" s="87" t="s">
        <v>167</v>
      </c>
      <c r="AT326" s="271" t="s">
        <v>72</v>
      </c>
      <c r="AU326" s="271" t="s">
        <v>73</v>
      </c>
      <c r="AY326" s="87" t="s">
        <v>125</v>
      </c>
      <c r="BK326" s="272">
        <f>BK327</f>
        <v>0</v>
      </c>
    </row>
    <row r="327" spans="2:65" s="1" customFormat="1" ht="16.5" customHeight="1">
      <c r="B327" s="17"/>
      <c r="C327" s="96" t="s">
        <v>427</v>
      </c>
      <c r="D327" s="96" t="s">
        <v>128</v>
      </c>
      <c r="E327" s="97" t="s">
        <v>428</v>
      </c>
      <c r="F327" s="98" t="s">
        <v>429</v>
      </c>
      <c r="G327" s="99" t="s">
        <v>255</v>
      </c>
      <c r="H327" s="100">
        <v>1</v>
      </c>
      <c r="I327" s="101"/>
      <c r="J327" s="102">
        <f>ROUND(I327*H327,2)</f>
        <v>0</v>
      </c>
      <c r="K327" s="98" t="s">
        <v>21</v>
      </c>
      <c r="L327" s="17"/>
      <c r="M327" s="278" t="s">
        <v>21</v>
      </c>
      <c r="N327" s="151" t="s">
        <v>44</v>
      </c>
      <c r="O327" s="152"/>
      <c r="P327" s="153">
        <f>O327*H327</f>
        <v>0</v>
      </c>
      <c r="Q327" s="153">
        <v>0</v>
      </c>
      <c r="R327" s="153">
        <f>Q327*H327</f>
        <v>0</v>
      </c>
      <c r="S327" s="153">
        <v>0</v>
      </c>
      <c r="T327" s="154">
        <f>S327*H327</f>
        <v>0</v>
      </c>
      <c r="AR327" s="274" t="s">
        <v>430</v>
      </c>
      <c r="AT327" s="274" t="s">
        <v>128</v>
      </c>
      <c r="AU327" s="274" t="s">
        <v>80</v>
      </c>
      <c r="AY327" s="4" t="s">
        <v>125</v>
      </c>
      <c r="BE327" s="275">
        <f>IF(N327="základní",J327,0)</f>
        <v>0</v>
      </c>
      <c r="BF327" s="275">
        <f>IF(N327="snížená",J327,0)</f>
        <v>0</v>
      </c>
      <c r="BG327" s="275">
        <f>IF(N327="zákl. přenesená",J327,0)</f>
        <v>0</v>
      </c>
      <c r="BH327" s="275">
        <f>IF(N327="sníž. přenesená",J327,0)</f>
        <v>0</v>
      </c>
      <c r="BI327" s="275">
        <f>IF(N327="nulová",J327,0)</f>
        <v>0</v>
      </c>
      <c r="BJ327" s="4" t="s">
        <v>80</v>
      </c>
      <c r="BK327" s="275">
        <f>ROUND(I327*H327,2)</f>
        <v>0</v>
      </c>
      <c r="BL327" s="4" t="s">
        <v>430</v>
      </c>
      <c r="BM327" s="274" t="s">
        <v>431</v>
      </c>
    </row>
    <row r="328" spans="2:65" s="1" customFormat="1" ht="6.95" customHeight="1">
      <c r="B328" s="27"/>
      <c r="C328" s="28"/>
      <c r="D328" s="28"/>
      <c r="E328" s="28"/>
      <c r="F328" s="28"/>
      <c r="G328" s="28"/>
      <c r="H328" s="28"/>
      <c r="I328" s="28"/>
      <c r="J328" s="28"/>
      <c r="K328" s="28"/>
      <c r="L328" s="17"/>
    </row>
  </sheetData>
  <sheetProtection algorithmName="SHA-512" hashValue="jAyiyhm+HCFT+tLf0L7m86MwfxMpUMCzMci/wUog2uuNr2XxPS+4KL3Z+hbM6UUhbkdg55IhNcglGl6q83zVkQ==" saltValue="bUd3XIzlZGqM4soSK5Mk1Q==" spinCount="100000" sheet="1" objects="1" scenarios="1"/>
  <autoFilter ref="C92:K327" xr:uid="{00000000-0009-0000-0000-000001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100-000000000000}"/>
    <hyperlink ref="F104" r:id="rId2" xr:uid="{00000000-0004-0000-0100-000001000000}"/>
    <hyperlink ref="F112" r:id="rId3" xr:uid="{00000000-0004-0000-0100-000002000000}"/>
    <hyperlink ref="F118" r:id="rId4" xr:uid="{00000000-0004-0000-0100-000003000000}"/>
    <hyperlink ref="F122" r:id="rId5" xr:uid="{00000000-0004-0000-0100-000004000000}"/>
    <hyperlink ref="F126" r:id="rId6" xr:uid="{00000000-0004-0000-0100-000005000000}"/>
    <hyperlink ref="F131" r:id="rId7" xr:uid="{00000000-0004-0000-0100-000006000000}"/>
    <hyperlink ref="F136" r:id="rId8" xr:uid="{00000000-0004-0000-0100-000007000000}"/>
    <hyperlink ref="F141" r:id="rId9" xr:uid="{00000000-0004-0000-0100-000008000000}"/>
    <hyperlink ref="F154" r:id="rId10" xr:uid="{00000000-0004-0000-0100-000009000000}"/>
    <hyperlink ref="F158" r:id="rId11" xr:uid="{00000000-0004-0000-0100-00000A000000}"/>
    <hyperlink ref="F162" r:id="rId12" xr:uid="{00000000-0004-0000-0100-00000B000000}"/>
    <hyperlink ref="F166" r:id="rId13" xr:uid="{00000000-0004-0000-0100-00000C000000}"/>
    <hyperlink ref="F170" r:id="rId14" xr:uid="{00000000-0004-0000-0100-00000D000000}"/>
    <hyperlink ref="F175" r:id="rId15" xr:uid="{00000000-0004-0000-0100-00000E000000}"/>
    <hyperlink ref="F224" r:id="rId16" xr:uid="{00000000-0004-0000-0100-00000F000000}"/>
    <hyperlink ref="F228" r:id="rId17" xr:uid="{00000000-0004-0000-0100-000010000000}"/>
    <hyperlink ref="F232" r:id="rId18" xr:uid="{00000000-0004-0000-0100-000011000000}"/>
    <hyperlink ref="F236" r:id="rId19" xr:uid="{00000000-0004-0000-0100-000012000000}"/>
    <hyperlink ref="F251" r:id="rId20" xr:uid="{00000000-0004-0000-0100-000013000000}"/>
    <hyperlink ref="F254" r:id="rId21" xr:uid="{00000000-0004-0000-0100-000014000000}"/>
    <hyperlink ref="F258" r:id="rId22" xr:uid="{00000000-0004-0000-0100-000015000000}"/>
    <hyperlink ref="F266" r:id="rId23" xr:uid="{00000000-0004-0000-0100-000016000000}"/>
    <hyperlink ref="F270" r:id="rId24" xr:uid="{00000000-0004-0000-0100-000017000000}"/>
    <hyperlink ref="F280" r:id="rId25" xr:uid="{00000000-0004-0000-0100-000018000000}"/>
    <hyperlink ref="F295" r:id="rId26" xr:uid="{00000000-0004-0000-0100-000019000000}"/>
    <hyperlink ref="F298" r:id="rId27" xr:uid="{00000000-0004-0000-0100-00001A000000}"/>
    <hyperlink ref="F307" r:id="rId28" xr:uid="{00000000-0004-0000-0100-00001B000000}"/>
    <hyperlink ref="F317" r:id="rId29" xr:uid="{00000000-0004-0000-0100-00001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53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5"/>
      <c r="C3" s="6"/>
      <c r="D3" s="6"/>
      <c r="E3" s="6"/>
      <c r="F3" s="6"/>
      <c r="G3" s="6"/>
      <c r="H3" s="7"/>
    </row>
    <row r="4" spans="2:8" ht="24.95" customHeight="1">
      <c r="B4" s="7"/>
      <c r="C4" s="8" t="s">
        <v>432</v>
      </c>
      <c r="H4" s="7"/>
    </row>
    <row r="5" spans="2:8" ht="12" customHeight="1">
      <c r="B5" s="7"/>
      <c r="C5" s="9" t="s">
        <v>13</v>
      </c>
      <c r="D5" s="290" t="s">
        <v>14</v>
      </c>
      <c r="E5" s="286"/>
      <c r="F5" s="286"/>
      <c r="H5" s="7"/>
    </row>
    <row r="6" spans="2:8" ht="36.950000000000003" customHeight="1">
      <c r="B6" s="7"/>
      <c r="C6" s="11" t="s">
        <v>16</v>
      </c>
      <c r="D6" s="287" t="s">
        <v>17</v>
      </c>
      <c r="E6" s="286"/>
      <c r="F6" s="286"/>
      <c r="H6" s="7"/>
    </row>
    <row r="7" spans="2:8" ht="16.5" customHeight="1">
      <c r="B7" s="7"/>
      <c r="C7" s="12" t="s">
        <v>24</v>
      </c>
      <c r="D7" s="37" t="str">
        <f>'Rekapitulace stavby'!AN8</f>
        <v>30. 3. 2025</v>
      </c>
      <c r="H7" s="7"/>
    </row>
    <row r="8" spans="2:8" s="1" customFormat="1" ht="10.9" customHeight="1">
      <c r="B8" s="17"/>
      <c r="H8" s="17"/>
    </row>
    <row r="9" spans="2:8" s="2" customFormat="1" ht="29.25" customHeight="1">
      <c r="B9" s="78"/>
      <c r="C9" s="79" t="s">
        <v>54</v>
      </c>
      <c r="D9" s="80" t="s">
        <v>55</v>
      </c>
      <c r="E9" s="80" t="s">
        <v>112</v>
      </c>
      <c r="F9" s="81" t="s">
        <v>433</v>
      </c>
      <c r="H9" s="78"/>
    </row>
    <row r="10" spans="2:8" s="1" customFormat="1" ht="26.45" customHeight="1">
      <c r="B10" s="17"/>
      <c r="C10" s="155" t="s">
        <v>78</v>
      </c>
      <c r="D10" s="155" t="s">
        <v>17</v>
      </c>
      <c r="H10" s="17"/>
    </row>
    <row r="11" spans="2:8" s="1" customFormat="1" ht="16.899999999999999" customHeight="1">
      <c r="B11" s="17"/>
      <c r="C11" s="156" t="s">
        <v>83</v>
      </c>
      <c r="D11" s="157" t="s">
        <v>21</v>
      </c>
      <c r="E11" s="158" t="s">
        <v>21</v>
      </c>
      <c r="F11" s="159">
        <v>12.353999999999999</v>
      </c>
      <c r="H11" s="17"/>
    </row>
    <row r="12" spans="2:8" s="1" customFormat="1" ht="16.899999999999999" customHeight="1">
      <c r="B12" s="17"/>
      <c r="C12" s="160" t="s">
        <v>21</v>
      </c>
      <c r="D12" s="160" t="s">
        <v>139</v>
      </c>
      <c r="E12" s="4" t="s">
        <v>21</v>
      </c>
      <c r="F12" s="161">
        <v>13.66</v>
      </c>
      <c r="H12" s="17"/>
    </row>
    <row r="13" spans="2:8" s="1" customFormat="1" ht="16.899999999999999" customHeight="1">
      <c r="B13" s="17"/>
      <c r="C13" s="160" t="s">
        <v>21</v>
      </c>
      <c r="D13" s="160" t="s">
        <v>140</v>
      </c>
      <c r="E13" s="4" t="s">
        <v>21</v>
      </c>
      <c r="F13" s="161">
        <v>-1.5760000000000001</v>
      </c>
      <c r="H13" s="17"/>
    </row>
    <row r="14" spans="2:8" s="1" customFormat="1" ht="16.899999999999999" customHeight="1">
      <c r="B14" s="17"/>
      <c r="C14" s="160" t="s">
        <v>21</v>
      </c>
      <c r="D14" s="160" t="s">
        <v>141</v>
      </c>
      <c r="E14" s="4" t="s">
        <v>21</v>
      </c>
      <c r="F14" s="161">
        <v>0.27</v>
      </c>
      <c r="H14" s="17"/>
    </row>
    <row r="15" spans="2:8" s="1" customFormat="1" ht="16.899999999999999" customHeight="1">
      <c r="B15" s="17"/>
      <c r="C15" s="160" t="s">
        <v>21</v>
      </c>
      <c r="D15" s="160" t="s">
        <v>21</v>
      </c>
      <c r="E15" s="4" t="s">
        <v>21</v>
      </c>
      <c r="F15" s="161">
        <v>0</v>
      </c>
      <c r="H15" s="17"/>
    </row>
    <row r="16" spans="2:8" s="1" customFormat="1" ht="16.899999999999999" customHeight="1">
      <c r="B16" s="17"/>
      <c r="C16" s="160" t="s">
        <v>83</v>
      </c>
      <c r="D16" s="160" t="s">
        <v>329</v>
      </c>
      <c r="E16" s="4" t="s">
        <v>21</v>
      </c>
      <c r="F16" s="161">
        <v>12.353999999999999</v>
      </c>
      <c r="H16" s="17"/>
    </row>
    <row r="17" spans="2:8" s="1" customFormat="1" ht="16.899999999999999" customHeight="1">
      <c r="B17" s="17"/>
      <c r="C17" s="162" t="s">
        <v>434</v>
      </c>
      <c r="H17" s="17"/>
    </row>
    <row r="18" spans="2:8" s="1" customFormat="1" ht="16.899999999999999" customHeight="1">
      <c r="B18" s="17"/>
      <c r="C18" s="160" t="s">
        <v>373</v>
      </c>
      <c r="D18" s="160" t="s">
        <v>435</v>
      </c>
      <c r="E18" s="4" t="s">
        <v>131</v>
      </c>
      <c r="F18" s="161">
        <v>12.353999999999999</v>
      </c>
      <c r="H18" s="17"/>
    </row>
    <row r="19" spans="2:8" s="1" customFormat="1" ht="16.899999999999999" customHeight="1">
      <c r="B19" s="17"/>
      <c r="C19" s="160" t="s">
        <v>352</v>
      </c>
      <c r="D19" s="160" t="s">
        <v>436</v>
      </c>
      <c r="E19" s="4" t="s">
        <v>131</v>
      </c>
      <c r="F19" s="161">
        <v>12.353999999999999</v>
      </c>
      <c r="H19" s="17"/>
    </row>
    <row r="20" spans="2:8" s="1" customFormat="1" ht="16.899999999999999" customHeight="1">
      <c r="B20" s="17"/>
      <c r="C20" s="160" t="s">
        <v>357</v>
      </c>
      <c r="D20" s="160" t="s">
        <v>437</v>
      </c>
      <c r="E20" s="4" t="s">
        <v>131</v>
      </c>
      <c r="F20" s="161">
        <v>12.353999999999999</v>
      </c>
      <c r="H20" s="17"/>
    </row>
    <row r="21" spans="2:8" s="1" customFormat="1" ht="16.899999999999999" customHeight="1">
      <c r="B21" s="17"/>
      <c r="C21" s="160" t="s">
        <v>368</v>
      </c>
      <c r="D21" s="160" t="s">
        <v>438</v>
      </c>
      <c r="E21" s="4" t="s">
        <v>131</v>
      </c>
      <c r="F21" s="161">
        <v>12.353999999999999</v>
      </c>
      <c r="H21" s="17"/>
    </row>
    <row r="22" spans="2:8" s="1" customFormat="1" ht="16.899999999999999" customHeight="1">
      <c r="B22" s="17"/>
      <c r="C22" s="160" t="s">
        <v>378</v>
      </c>
      <c r="D22" s="160" t="s">
        <v>379</v>
      </c>
      <c r="E22" s="4" t="s">
        <v>131</v>
      </c>
      <c r="F22" s="161">
        <v>13.589</v>
      </c>
      <c r="H22" s="17"/>
    </row>
    <row r="23" spans="2:8" s="1" customFormat="1" ht="16.899999999999999" customHeight="1">
      <c r="B23" s="17"/>
      <c r="C23" s="156" t="s">
        <v>85</v>
      </c>
      <c r="D23" s="157" t="s">
        <v>21</v>
      </c>
      <c r="E23" s="158" t="s">
        <v>21</v>
      </c>
      <c r="F23" s="159">
        <v>2.93</v>
      </c>
      <c r="H23" s="17"/>
    </row>
    <row r="24" spans="2:8" s="1" customFormat="1" ht="16.899999999999999" customHeight="1">
      <c r="B24" s="17"/>
      <c r="C24" s="160" t="s">
        <v>21</v>
      </c>
      <c r="D24" s="160" t="s">
        <v>328</v>
      </c>
      <c r="E24" s="4" t="s">
        <v>21</v>
      </c>
      <c r="F24" s="161">
        <v>0</v>
      </c>
      <c r="H24" s="17"/>
    </row>
    <row r="25" spans="2:8" s="1" customFormat="1" ht="16.899999999999999" customHeight="1">
      <c r="B25" s="17"/>
      <c r="C25" s="160" t="s">
        <v>21</v>
      </c>
      <c r="D25" s="160" t="s">
        <v>86</v>
      </c>
      <c r="E25" s="4" t="s">
        <v>21</v>
      </c>
      <c r="F25" s="161">
        <v>2.93</v>
      </c>
      <c r="H25" s="17"/>
    </row>
    <row r="26" spans="2:8" s="1" customFormat="1" ht="16.899999999999999" customHeight="1">
      <c r="B26" s="17"/>
      <c r="C26" s="160" t="s">
        <v>21</v>
      </c>
      <c r="D26" s="160" t="s">
        <v>21</v>
      </c>
      <c r="E26" s="4" t="s">
        <v>21</v>
      </c>
      <c r="F26" s="161">
        <v>0</v>
      </c>
      <c r="H26" s="17"/>
    </row>
    <row r="27" spans="2:8" s="1" customFormat="1" ht="16.899999999999999" customHeight="1">
      <c r="B27" s="17"/>
      <c r="C27" s="160" t="s">
        <v>85</v>
      </c>
      <c r="D27" s="160" t="s">
        <v>329</v>
      </c>
      <c r="E27" s="4" t="s">
        <v>21</v>
      </c>
      <c r="F27" s="161">
        <v>2.93</v>
      </c>
      <c r="H27" s="17"/>
    </row>
    <row r="28" spans="2:8" s="1" customFormat="1" ht="16.899999999999999" customHeight="1">
      <c r="B28" s="17"/>
      <c r="C28" s="162" t="s">
        <v>434</v>
      </c>
      <c r="H28" s="17"/>
    </row>
    <row r="29" spans="2:8" s="1" customFormat="1" ht="16.899999999999999" customHeight="1">
      <c r="B29" s="17"/>
      <c r="C29" s="160" t="s">
        <v>324</v>
      </c>
      <c r="D29" s="160" t="s">
        <v>439</v>
      </c>
      <c r="E29" s="4" t="s">
        <v>131</v>
      </c>
      <c r="F29" s="161">
        <v>2.93</v>
      </c>
      <c r="H29" s="17"/>
    </row>
    <row r="30" spans="2:8" s="1" customFormat="1" ht="16.899999999999999" customHeight="1">
      <c r="B30" s="17"/>
      <c r="C30" s="160" t="s">
        <v>309</v>
      </c>
      <c r="D30" s="160" t="s">
        <v>440</v>
      </c>
      <c r="E30" s="4" t="s">
        <v>131</v>
      </c>
      <c r="F30" s="161">
        <v>2.93</v>
      </c>
      <c r="H30" s="17"/>
    </row>
    <row r="31" spans="2:8" s="1" customFormat="1" ht="16.899999999999999" customHeight="1">
      <c r="B31" s="17"/>
      <c r="C31" s="160" t="s">
        <v>314</v>
      </c>
      <c r="D31" s="160" t="s">
        <v>441</v>
      </c>
      <c r="E31" s="4" t="s">
        <v>131</v>
      </c>
      <c r="F31" s="161">
        <v>2.93</v>
      </c>
      <c r="H31" s="17"/>
    </row>
    <row r="32" spans="2:8" s="1" customFormat="1" ht="16.899999999999999" customHeight="1">
      <c r="B32" s="17"/>
      <c r="C32" s="160" t="s">
        <v>319</v>
      </c>
      <c r="D32" s="160" t="s">
        <v>442</v>
      </c>
      <c r="E32" s="4" t="s">
        <v>131</v>
      </c>
      <c r="F32" s="161">
        <v>2.93</v>
      </c>
      <c r="H32" s="17"/>
    </row>
    <row r="33" spans="2:8" s="1" customFormat="1" ht="16.899999999999999" customHeight="1">
      <c r="B33" s="17"/>
      <c r="C33" s="160" t="s">
        <v>337</v>
      </c>
      <c r="D33" s="160" t="s">
        <v>338</v>
      </c>
      <c r="E33" s="4" t="s">
        <v>131</v>
      </c>
      <c r="F33" s="161">
        <v>2.93</v>
      </c>
      <c r="H33" s="17"/>
    </row>
    <row r="34" spans="2:8" s="1" customFormat="1" ht="16.899999999999999" customHeight="1">
      <c r="B34" s="17"/>
      <c r="C34" s="160" t="s">
        <v>332</v>
      </c>
      <c r="D34" s="160" t="s">
        <v>333</v>
      </c>
      <c r="E34" s="4" t="s">
        <v>131</v>
      </c>
      <c r="F34" s="161">
        <v>3.2229999999999999</v>
      </c>
      <c r="H34" s="17"/>
    </row>
    <row r="35" spans="2:8" s="1" customFormat="1" ht="16.899999999999999" customHeight="1">
      <c r="B35" s="17"/>
      <c r="C35" s="156" t="s">
        <v>88</v>
      </c>
      <c r="D35" s="157" t="s">
        <v>21</v>
      </c>
      <c r="E35" s="158" t="s">
        <v>21</v>
      </c>
      <c r="F35" s="159">
        <v>8.7100000000000009</v>
      </c>
      <c r="H35" s="17"/>
    </row>
    <row r="36" spans="2:8" s="1" customFormat="1" ht="16.899999999999999" customHeight="1">
      <c r="B36" s="17"/>
      <c r="C36" s="160" t="s">
        <v>21</v>
      </c>
      <c r="D36" s="160" t="s">
        <v>147</v>
      </c>
      <c r="E36" s="4" t="s">
        <v>21</v>
      </c>
      <c r="F36" s="161">
        <v>0</v>
      </c>
      <c r="H36" s="17"/>
    </row>
    <row r="37" spans="2:8" s="1" customFormat="1" ht="16.899999999999999" customHeight="1">
      <c r="B37" s="17"/>
      <c r="C37" s="160" t="s">
        <v>21</v>
      </c>
      <c r="D37" s="160" t="s">
        <v>388</v>
      </c>
      <c r="E37" s="4" t="s">
        <v>21</v>
      </c>
      <c r="F37" s="161">
        <v>0</v>
      </c>
      <c r="H37" s="17"/>
    </row>
    <row r="38" spans="2:8" s="1" customFormat="1" ht="16.899999999999999" customHeight="1">
      <c r="B38" s="17"/>
      <c r="C38" s="160" t="s">
        <v>21</v>
      </c>
      <c r="D38" s="160" t="s">
        <v>389</v>
      </c>
      <c r="E38" s="4" t="s">
        <v>21</v>
      </c>
      <c r="F38" s="161">
        <v>6.83</v>
      </c>
      <c r="H38" s="17"/>
    </row>
    <row r="39" spans="2:8" s="1" customFormat="1" ht="16.899999999999999" customHeight="1">
      <c r="B39" s="17"/>
      <c r="C39" s="160" t="s">
        <v>21</v>
      </c>
      <c r="D39" s="160" t="s">
        <v>21</v>
      </c>
      <c r="E39" s="4" t="s">
        <v>21</v>
      </c>
      <c r="F39" s="161">
        <v>0</v>
      </c>
      <c r="H39" s="17"/>
    </row>
    <row r="40" spans="2:8" s="1" customFormat="1" ht="16.899999999999999" customHeight="1">
      <c r="B40" s="17"/>
      <c r="C40" s="160" t="s">
        <v>21</v>
      </c>
      <c r="D40" s="160" t="s">
        <v>390</v>
      </c>
      <c r="E40" s="4" t="s">
        <v>21</v>
      </c>
      <c r="F40" s="161">
        <v>0</v>
      </c>
      <c r="H40" s="17"/>
    </row>
    <row r="41" spans="2:8" s="1" customFormat="1" ht="16.899999999999999" customHeight="1">
      <c r="B41" s="17"/>
      <c r="C41" s="160" t="s">
        <v>21</v>
      </c>
      <c r="D41" s="160" t="s">
        <v>391</v>
      </c>
      <c r="E41" s="4" t="s">
        <v>21</v>
      </c>
      <c r="F41" s="161">
        <v>1.88</v>
      </c>
      <c r="H41" s="17"/>
    </row>
    <row r="42" spans="2:8" s="1" customFormat="1" ht="16.899999999999999" customHeight="1">
      <c r="B42" s="17"/>
      <c r="C42" s="160" t="s">
        <v>21</v>
      </c>
      <c r="D42" s="160" t="s">
        <v>21</v>
      </c>
      <c r="E42" s="4" t="s">
        <v>21</v>
      </c>
      <c r="F42" s="161">
        <v>0</v>
      </c>
      <c r="H42" s="17"/>
    </row>
    <row r="43" spans="2:8" s="1" customFormat="1" ht="16.899999999999999" customHeight="1">
      <c r="B43" s="17"/>
      <c r="C43" s="160" t="s">
        <v>88</v>
      </c>
      <c r="D43" s="160" t="s">
        <v>329</v>
      </c>
      <c r="E43" s="4" t="s">
        <v>21</v>
      </c>
      <c r="F43" s="161">
        <v>8.7100000000000009</v>
      </c>
      <c r="H43" s="17"/>
    </row>
    <row r="44" spans="2:8" s="1" customFormat="1" ht="16.899999999999999" customHeight="1">
      <c r="B44" s="17"/>
      <c r="C44" s="162" t="s">
        <v>434</v>
      </c>
      <c r="H44" s="17"/>
    </row>
    <row r="45" spans="2:8" s="1" customFormat="1" ht="16.899999999999999" customHeight="1">
      <c r="B45" s="17"/>
      <c r="C45" s="160" t="s">
        <v>383</v>
      </c>
      <c r="D45" s="160" t="s">
        <v>443</v>
      </c>
      <c r="E45" s="4" t="s">
        <v>385</v>
      </c>
      <c r="F45" s="161">
        <v>8.7100000000000009</v>
      </c>
      <c r="H45" s="17"/>
    </row>
    <row r="46" spans="2:8" s="1" customFormat="1" ht="16.899999999999999" customHeight="1">
      <c r="B46" s="17"/>
      <c r="C46" s="160" t="s">
        <v>393</v>
      </c>
      <c r="D46" s="160" t="s">
        <v>394</v>
      </c>
      <c r="E46" s="4" t="s">
        <v>385</v>
      </c>
      <c r="F46" s="161">
        <v>9.5809999999999995</v>
      </c>
      <c r="H46" s="17"/>
    </row>
    <row r="47" spans="2:8" s="1" customFormat="1" ht="16.899999999999999" customHeight="1">
      <c r="B47" s="17"/>
      <c r="C47" s="156" t="s">
        <v>444</v>
      </c>
      <c r="D47" s="157" t="s">
        <v>21</v>
      </c>
      <c r="E47" s="158" t="s">
        <v>21</v>
      </c>
      <c r="F47" s="159">
        <v>8.2249999999999996</v>
      </c>
      <c r="H47" s="17"/>
    </row>
    <row r="48" spans="2:8" s="1" customFormat="1" ht="16.899999999999999" customHeight="1">
      <c r="B48" s="17"/>
      <c r="C48" s="156" t="s">
        <v>445</v>
      </c>
      <c r="D48" s="157" t="s">
        <v>21</v>
      </c>
      <c r="E48" s="158" t="s">
        <v>21</v>
      </c>
      <c r="F48" s="159">
        <v>2.88</v>
      </c>
      <c r="H48" s="17"/>
    </row>
    <row r="49" spans="2:8" s="1" customFormat="1" ht="16.899999999999999" customHeight="1">
      <c r="B49" s="17"/>
      <c r="C49" s="160" t="s">
        <v>21</v>
      </c>
      <c r="D49" s="160" t="s">
        <v>166</v>
      </c>
      <c r="E49" s="4" t="s">
        <v>21</v>
      </c>
      <c r="F49" s="161">
        <v>2.88</v>
      </c>
      <c r="H49" s="17"/>
    </row>
    <row r="50" spans="2:8" s="1" customFormat="1" ht="16.899999999999999" customHeight="1">
      <c r="B50" s="17"/>
      <c r="C50" s="160" t="s">
        <v>21</v>
      </c>
      <c r="D50" s="160" t="s">
        <v>21</v>
      </c>
      <c r="E50" s="4" t="s">
        <v>21</v>
      </c>
      <c r="F50" s="161">
        <v>0</v>
      </c>
      <c r="H50" s="17"/>
    </row>
    <row r="51" spans="2:8" s="1" customFormat="1" ht="16.899999999999999" customHeight="1">
      <c r="B51" s="17"/>
      <c r="C51" s="160" t="s">
        <v>445</v>
      </c>
      <c r="D51" s="160" t="s">
        <v>329</v>
      </c>
      <c r="E51" s="4" t="s">
        <v>21</v>
      </c>
      <c r="F51" s="161">
        <v>2.88</v>
      </c>
      <c r="H51" s="17"/>
    </row>
    <row r="52" spans="2:8" s="1" customFormat="1" ht="7.35" customHeight="1">
      <c r="B52" s="27"/>
      <c r="C52" s="28"/>
      <c r="D52" s="28"/>
      <c r="E52" s="28"/>
      <c r="F52" s="28"/>
      <c r="G52" s="28"/>
      <c r="H52" s="17"/>
    </row>
    <row r="53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163" customWidth="1"/>
    <col min="2" max="2" width="1.6640625" style="163" customWidth="1"/>
    <col min="3" max="4" width="5" style="163" customWidth="1"/>
    <col min="5" max="5" width="11.6640625" style="163" customWidth="1"/>
    <col min="6" max="6" width="9.1640625" style="163" customWidth="1"/>
    <col min="7" max="7" width="5" style="163" customWidth="1"/>
    <col min="8" max="8" width="77.83203125" style="163" customWidth="1"/>
    <col min="9" max="10" width="20" style="163" customWidth="1"/>
    <col min="11" max="11" width="1.6640625" style="163" customWidth="1"/>
  </cols>
  <sheetData>
    <row r="1" spans="2:11" customFormat="1" ht="37.5" customHeight="1"/>
    <row r="2" spans="2:11" customFormat="1" ht="7.5" customHeight="1">
      <c r="B2" s="164"/>
      <c r="C2" s="165"/>
      <c r="D2" s="165"/>
      <c r="E2" s="165"/>
      <c r="F2" s="165"/>
      <c r="G2" s="165"/>
      <c r="H2" s="165"/>
      <c r="I2" s="165"/>
      <c r="J2" s="165"/>
      <c r="K2" s="166"/>
    </row>
    <row r="3" spans="2:11" s="3" customFormat="1" ht="45" customHeight="1">
      <c r="B3" s="167"/>
      <c r="C3" s="323" t="s">
        <v>446</v>
      </c>
      <c r="D3" s="323"/>
      <c r="E3" s="323"/>
      <c r="F3" s="323"/>
      <c r="G3" s="323"/>
      <c r="H3" s="323"/>
      <c r="I3" s="323"/>
      <c r="J3" s="323"/>
      <c r="K3" s="168"/>
    </row>
    <row r="4" spans="2:11" customFormat="1" ht="25.5" customHeight="1">
      <c r="B4" s="169"/>
      <c r="C4" s="322" t="s">
        <v>447</v>
      </c>
      <c r="D4" s="322"/>
      <c r="E4" s="322"/>
      <c r="F4" s="322"/>
      <c r="G4" s="322"/>
      <c r="H4" s="322"/>
      <c r="I4" s="322"/>
      <c r="J4" s="322"/>
      <c r="K4" s="170"/>
    </row>
    <row r="5" spans="2:11" customFormat="1" ht="5.25" customHeight="1">
      <c r="B5" s="169"/>
      <c r="C5" s="171"/>
      <c r="D5" s="171"/>
      <c r="E5" s="171"/>
      <c r="F5" s="171"/>
      <c r="G5" s="171"/>
      <c r="H5" s="171"/>
      <c r="I5" s="171"/>
      <c r="J5" s="171"/>
      <c r="K5" s="170"/>
    </row>
    <row r="6" spans="2:11" customFormat="1" ht="15" customHeight="1">
      <c r="B6" s="169"/>
      <c r="C6" s="321" t="s">
        <v>448</v>
      </c>
      <c r="D6" s="321"/>
      <c r="E6" s="321"/>
      <c r="F6" s="321"/>
      <c r="G6" s="321"/>
      <c r="H6" s="321"/>
      <c r="I6" s="321"/>
      <c r="J6" s="321"/>
      <c r="K6" s="170"/>
    </row>
    <row r="7" spans="2:11" customFormat="1" ht="15" customHeight="1">
      <c r="B7" s="173"/>
      <c r="C7" s="321" t="s">
        <v>449</v>
      </c>
      <c r="D7" s="321"/>
      <c r="E7" s="321"/>
      <c r="F7" s="321"/>
      <c r="G7" s="321"/>
      <c r="H7" s="321"/>
      <c r="I7" s="321"/>
      <c r="J7" s="321"/>
      <c r="K7" s="170"/>
    </row>
    <row r="8" spans="2:11" customFormat="1" ht="12.75" customHeight="1">
      <c r="B8" s="173"/>
      <c r="C8" s="172"/>
      <c r="D8" s="172"/>
      <c r="E8" s="172"/>
      <c r="F8" s="172"/>
      <c r="G8" s="172"/>
      <c r="H8" s="172"/>
      <c r="I8" s="172"/>
      <c r="J8" s="172"/>
      <c r="K8" s="170"/>
    </row>
    <row r="9" spans="2:11" customFormat="1" ht="15" customHeight="1">
      <c r="B9" s="173"/>
      <c r="C9" s="321" t="s">
        <v>450</v>
      </c>
      <c r="D9" s="321"/>
      <c r="E9" s="321"/>
      <c r="F9" s="321"/>
      <c r="G9" s="321"/>
      <c r="H9" s="321"/>
      <c r="I9" s="321"/>
      <c r="J9" s="321"/>
      <c r="K9" s="170"/>
    </row>
    <row r="10" spans="2:11" customFormat="1" ht="15" customHeight="1">
      <c r="B10" s="173"/>
      <c r="C10" s="172"/>
      <c r="D10" s="321" t="s">
        <v>451</v>
      </c>
      <c r="E10" s="321"/>
      <c r="F10" s="321"/>
      <c r="G10" s="321"/>
      <c r="H10" s="321"/>
      <c r="I10" s="321"/>
      <c r="J10" s="321"/>
      <c r="K10" s="170"/>
    </row>
    <row r="11" spans="2:11" customFormat="1" ht="15" customHeight="1">
      <c r="B11" s="173"/>
      <c r="C11" s="174"/>
      <c r="D11" s="321" t="s">
        <v>452</v>
      </c>
      <c r="E11" s="321"/>
      <c r="F11" s="321"/>
      <c r="G11" s="321"/>
      <c r="H11" s="321"/>
      <c r="I11" s="321"/>
      <c r="J11" s="321"/>
      <c r="K11" s="170"/>
    </row>
    <row r="12" spans="2:11" customFormat="1" ht="15" customHeight="1">
      <c r="B12" s="173"/>
      <c r="C12" s="174"/>
      <c r="D12" s="172"/>
      <c r="E12" s="172"/>
      <c r="F12" s="172"/>
      <c r="G12" s="172"/>
      <c r="H12" s="172"/>
      <c r="I12" s="172"/>
      <c r="J12" s="172"/>
      <c r="K12" s="170"/>
    </row>
    <row r="13" spans="2:11" customFormat="1" ht="15" customHeight="1">
      <c r="B13" s="173"/>
      <c r="C13" s="174"/>
      <c r="D13" s="175" t="s">
        <v>453</v>
      </c>
      <c r="E13" s="172"/>
      <c r="F13" s="172"/>
      <c r="G13" s="172"/>
      <c r="H13" s="172"/>
      <c r="I13" s="172"/>
      <c r="J13" s="172"/>
      <c r="K13" s="170"/>
    </row>
    <row r="14" spans="2:11" customFormat="1" ht="12.75" customHeight="1">
      <c r="B14" s="173"/>
      <c r="C14" s="174"/>
      <c r="D14" s="174"/>
      <c r="E14" s="174"/>
      <c r="F14" s="174"/>
      <c r="G14" s="174"/>
      <c r="H14" s="174"/>
      <c r="I14" s="174"/>
      <c r="J14" s="174"/>
      <c r="K14" s="170"/>
    </row>
    <row r="15" spans="2:11" customFormat="1" ht="15" customHeight="1">
      <c r="B15" s="173"/>
      <c r="C15" s="174"/>
      <c r="D15" s="321" t="s">
        <v>454</v>
      </c>
      <c r="E15" s="321"/>
      <c r="F15" s="321"/>
      <c r="G15" s="321"/>
      <c r="H15" s="321"/>
      <c r="I15" s="321"/>
      <c r="J15" s="321"/>
      <c r="K15" s="170"/>
    </row>
    <row r="16" spans="2:11" customFormat="1" ht="15" customHeight="1">
      <c r="B16" s="173"/>
      <c r="C16" s="174"/>
      <c r="D16" s="321" t="s">
        <v>455</v>
      </c>
      <c r="E16" s="321"/>
      <c r="F16" s="321"/>
      <c r="G16" s="321"/>
      <c r="H16" s="321"/>
      <c r="I16" s="321"/>
      <c r="J16" s="321"/>
      <c r="K16" s="170"/>
    </row>
    <row r="17" spans="2:11" customFormat="1" ht="15" customHeight="1">
      <c r="B17" s="173"/>
      <c r="C17" s="174"/>
      <c r="D17" s="321" t="s">
        <v>456</v>
      </c>
      <c r="E17" s="321"/>
      <c r="F17" s="321"/>
      <c r="G17" s="321"/>
      <c r="H17" s="321"/>
      <c r="I17" s="321"/>
      <c r="J17" s="321"/>
      <c r="K17" s="170"/>
    </row>
    <row r="18" spans="2:11" customFormat="1" ht="15" customHeight="1">
      <c r="B18" s="173"/>
      <c r="C18" s="174"/>
      <c r="D18" s="174"/>
      <c r="E18" s="176" t="s">
        <v>79</v>
      </c>
      <c r="F18" s="321" t="s">
        <v>457</v>
      </c>
      <c r="G18" s="321"/>
      <c r="H18" s="321"/>
      <c r="I18" s="321"/>
      <c r="J18" s="321"/>
      <c r="K18" s="170"/>
    </row>
    <row r="19" spans="2:11" customFormat="1" ht="15" customHeight="1">
      <c r="B19" s="173"/>
      <c r="C19" s="174"/>
      <c r="D19" s="174"/>
      <c r="E19" s="176" t="s">
        <v>458</v>
      </c>
      <c r="F19" s="321" t="s">
        <v>459</v>
      </c>
      <c r="G19" s="321"/>
      <c r="H19" s="321"/>
      <c r="I19" s="321"/>
      <c r="J19" s="321"/>
      <c r="K19" s="170"/>
    </row>
    <row r="20" spans="2:11" customFormat="1" ht="15" customHeight="1">
      <c r="B20" s="173"/>
      <c r="C20" s="174"/>
      <c r="D20" s="174"/>
      <c r="E20" s="176" t="s">
        <v>460</v>
      </c>
      <c r="F20" s="321" t="s">
        <v>461</v>
      </c>
      <c r="G20" s="321"/>
      <c r="H20" s="321"/>
      <c r="I20" s="321"/>
      <c r="J20" s="321"/>
      <c r="K20" s="170"/>
    </row>
    <row r="21" spans="2:11" customFormat="1" ht="15" customHeight="1">
      <c r="B21" s="173"/>
      <c r="C21" s="174"/>
      <c r="D21" s="174"/>
      <c r="E21" s="176" t="s">
        <v>462</v>
      </c>
      <c r="F21" s="321" t="s">
        <v>463</v>
      </c>
      <c r="G21" s="321"/>
      <c r="H21" s="321"/>
      <c r="I21" s="321"/>
      <c r="J21" s="321"/>
      <c r="K21" s="170"/>
    </row>
    <row r="22" spans="2:11" customFormat="1" ht="15" customHeight="1">
      <c r="B22" s="173"/>
      <c r="C22" s="174"/>
      <c r="D22" s="174"/>
      <c r="E22" s="176" t="s">
        <v>464</v>
      </c>
      <c r="F22" s="321" t="s">
        <v>465</v>
      </c>
      <c r="G22" s="321"/>
      <c r="H22" s="321"/>
      <c r="I22" s="321"/>
      <c r="J22" s="321"/>
      <c r="K22" s="170"/>
    </row>
    <row r="23" spans="2:11" customFormat="1" ht="15" customHeight="1">
      <c r="B23" s="173"/>
      <c r="C23" s="174"/>
      <c r="D23" s="174"/>
      <c r="E23" s="176" t="s">
        <v>466</v>
      </c>
      <c r="F23" s="321" t="s">
        <v>467</v>
      </c>
      <c r="G23" s="321"/>
      <c r="H23" s="321"/>
      <c r="I23" s="321"/>
      <c r="J23" s="321"/>
      <c r="K23" s="170"/>
    </row>
    <row r="24" spans="2:11" customFormat="1" ht="12.75" customHeight="1">
      <c r="B24" s="173"/>
      <c r="C24" s="174"/>
      <c r="D24" s="174"/>
      <c r="E24" s="174"/>
      <c r="F24" s="174"/>
      <c r="G24" s="174"/>
      <c r="H24" s="174"/>
      <c r="I24" s="174"/>
      <c r="J24" s="174"/>
      <c r="K24" s="170"/>
    </row>
    <row r="25" spans="2:11" customFormat="1" ht="15" customHeight="1">
      <c r="B25" s="173"/>
      <c r="C25" s="321" t="s">
        <v>468</v>
      </c>
      <c r="D25" s="321"/>
      <c r="E25" s="321"/>
      <c r="F25" s="321"/>
      <c r="G25" s="321"/>
      <c r="H25" s="321"/>
      <c r="I25" s="321"/>
      <c r="J25" s="321"/>
      <c r="K25" s="170"/>
    </row>
    <row r="26" spans="2:11" customFormat="1" ht="15" customHeight="1">
      <c r="B26" s="173"/>
      <c r="C26" s="321" t="s">
        <v>469</v>
      </c>
      <c r="D26" s="321"/>
      <c r="E26" s="321"/>
      <c r="F26" s="321"/>
      <c r="G26" s="321"/>
      <c r="H26" s="321"/>
      <c r="I26" s="321"/>
      <c r="J26" s="321"/>
      <c r="K26" s="170"/>
    </row>
    <row r="27" spans="2:11" customFormat="1" ht="15" customHeight="1">
      <c r="B27" s="173"/>
      <c r="C27" s="172"/>
      <c r="D27" s="321" t="s">
        <v>470</v>
      </c>
      <c r="E27" s="321"/>
      <c r="F27" s="321"/>
      <c r="G27" s="321"/>
      <c r="H27" s="321"/>
      <c r="I27" s="321"/>
      <c r="J27" s="321"/>
      <c r="K27" s="170"/>
    </row>
    <row r="28" spans="2:11" customFormat="1" ht="15" customHeight="1">
      <c r="B28" s="173"/>
      <c r="C28" s="174"/>
      <c r="D28" s="321" t="s">
        <v>471</v>
      </c>
      <c r="E28" s="321"/>
      <c r="F28" s="321"/>
      <c r="G28" s="321"/>
      <c r="H28" s="321"/>
      <c r="I28" s="321"/>
      <c r="J28" s="321"/>
      <c r="K28" s="170"/>
    </row>
    <row r="29" spans="2:11" customFormat="1" ht="12.75" customHeight="1">
      <c r="B29" s="173"/>
      <c r="C29" s="174"/>
      <c r="D29" s="174"/>
      <c r="E29" s="174"/>
      <c r="F29" s="174"/>
      <c r="G29" s="174"/>
      <c r="H29" s="174"/>
      <c r="I29" s="174"/>
      <c r="J29" s="174"/>
      <c r="K29" s="170"/>
    </row>
    <row r="30" spans="2:11" customFormat="1" ht="15" customHeight="1">
      <c r="B30" s="173"/>
      <c r="C30" s="174"/>
      <c r="D30" s="321" t="s">
        <v>472</v>
      </c>
      <c r="E30" s="321"/>
      <c r="F30" s="321"/>
      <c r="G30" s="321"/>
      <c r="H30" s="321"/>
      <c r="I30" s="321"/>
      <c r="J30" s="321"/>
      <c r="K30" s="170"/>
    </row>
    <row r="31" spans="2:11" customFormat="1" ht="15" customHeight="1">
      <c r="B31" s="173"/>
      <c r="C31" s="174"/>
      <c r="D31" s="321" t="s">
        <v>473</v>
      </c>
      <c r="E31" s="321"/>
      <c r="F31" s="321"/>
      <c r="G31" s="321"/>
      <c r="H31" s="321"/>
      <c r="I31" s="321"/>
      <c r="J31" s="321"/>
      <c r="K31" s="170"/>
    </row>
    <row r="32" spans="2:11" customFormat="1" ht="12.75" customHeight="1">
      <c r="B32" s="173"/>
      <c r="C32" s="174"/>
      <c r="D32" s="174"/>
      <c r="E32" s="174"/>
      <c r="F32" s="174"/>
      <c r="G32" s="174"/>
      <c r="H32" s="174"/>
      <c r="I32" s="174"/>
      <c r="J32" s="174"/>
      <c r="K32" s="170"/>
    </row>
    <row r="33" spans="2:11" customFormat="1" ht="15" customHeight="1">
      <c r="B33" s="173"/>
      <c r="C33" s="174"/>
      <c r="D33" s="321" t="s">
        <v>474</v>
      </c>
      <c r="E33" s="321"/>
      <c r="F33" s="321"/>
      <c r="G33" s="321"/>
      <c r="H33" s="321"/>
      <c r="I33" s="321"/>
      <c r="J33" s="321"/>
      <c r="K33" s="170"/>
    </row>
    <row r="34" spans="2:11" customFormat="1" ht="15" customHeight="1">
      <c r="B34" s="173"/>
      <c r="C34" s="174"/>
      <c r="D34" s="321" t="s">
        <v>475</v>
      </c>
      <c r="E34" s="321"/>
      <c r="F34" s="321"/>
      <c r="G34" s="321"/>
      <c r="H34" s="321"/>
      <c r="I34" s="321"/>
      <c r="J34" s="321"/>
      <c r="K34" s="170"/>
    </row>
    <row r="35" spans="2:11" customFormat="1" ht="15" customHeight="1">
      <c r="B35" s="173"/>
      <c r="C35" s="174"/>
      <c r="D35" s="321" t="s">
        <v>476</v>
      </c>
      <c r="E35" s="321"/>
      <c r="F35" s="321"/>
      <c r="G35" s="321"/>
      <c r="H35" s="321"/>
      <c r="I35" s="321"/>
      <c r="J35" s="321"/>
      <c r="K35" s="170"/>
    </row>
    <row r="36" spans="2:11" customFormat="1" ht="15" customHeight="1">
      <c r="B36" s="173"/>
      <c r="C36" s="174"/>
      <c r="D36" s="172"/>
      <c r="E36" s="175" t="s">
        <v>111</v>
      </c>
      <c r="F36" s="172"/>
      <c r="G36" s="321" t="s">
        <v>477</v>
      </c>
      <c r="H36" s="321"/>
      <c r="I36" s="321"/>
      <c r="J36" s="321"/>
      <c r="K36" s="170"/>
    </row>
    <row r="37" spans="2:11" customFormat="1" ht="30.75" customHeight="1">
      <c r="B37" s="173"/>
      <c r="C37" s="174"/>
      <c r="D37" s="172"/>
      <c r="E37" s="175" t="s">
        <v>478</v>
      </c>
      <c r="F37" s="172"/>
      <c r="G37" s="321" t="s">
        <v>479</v>
      </c>
      <c r="H37" s="321"/>
      <c r="I37" s="321"/>
      <c r="J37" s="321"/>
      <c r="K37" s="170"/>
    </row>
    <row r="38" spans="2:11" customFormat="1" ht="15" customHeight="1">
      <c r="B38" s="173"/>
      <c r="C38" s="174"/>
      <c r="D38" s="172"/>
      <c r="E38" s="175" t="s">
        <v>54</v>
      </c>
      <c r="F38" s="172"/>
      <c r="G38" s="321" t="s">
        <v>480</v>
      </c>
      <c r="H38" s="321"/>
      <c r="I38" s="321"/>
      <c r="J38" s="321"/>
      <c r="K38" s="170"/>
    </row>
    <row r="39" spans="2:11" customFormat="1" ht="15" customHeight="1">
      <c r="B39" s="173"/>
      <c r="C39" s="174"/>
      <c r="D39" s="172"/>
      <c r="E39" s="175" t="s">
        <v>55</v>
      </c>
      <c r="F39" s="172"/>
      <c r="G39" s="321" t="s">
        <v>481</v>
      </c>
      <c r="H39" s="321"/>
      <c r="I39" s="321"/>
      <c r="J39" s="321"/>
      <c r="K39" s="170"/>
    </row>
    <row r="40" spans="2:11" customFormat="1" ht="15" customHeight="1">
      <c r="B40" s="173"/>
      <c r="C40" s="174"/>
      <c r="D40" s="172"/>
      <c r="E40" s="175" t="s">
        <v>112</v>
      </c>
      <c r="F40" s="172"/>
      <c r="G40" s="321" t="s">
        <v>482</v>
      </c>
      <c r="H40" s="321"/>
      <c r="I40" s="321"/>
      <c r="J40" s="321"/>
      <c r="K40" s="170"/>
    </row>
    <row r="41" spans="2:11" customFormat="1" ht="15" customHeight="1">
      <c r="B41" s="173"/>
      <c r="C41" s="174"/>
      <c r="D41" s="172"/>
      <c r="E41" s="175" t="s">
        <v>113</v>
      </c>
      <c r="F41" s="172"/>
      <c r="G41" s="321" t="s">
        <v>483</v>
      </c>
      <c r="H41" s="321"/>
      <c r="I41" s="321"/>
      <c r="J41" s="321"/>
      <c r="K41" s="170"/>
    </row>
    <row r="42" spans="2:11" customFormat="1" ht="15" customHeight="1">
      <c r="B42" s="173"/>
      <c r="C42" s="174"/>
      <c r="D42" s="172"/>
      <c r="E42" s="175" t="s">
        <v>484</v>
      </c>
      <c r="F42" s="172"/>
      <c r="G42" s="321" t="s">
        <v>485</v>
      </c>
      <c r="H42" s="321"/>
      <c r="I42" s="321"/>
      <c r="J42" s="321"/>
      <c r="K42" s="170"/>
    </row>
    <row r="43" spans="2:11" customFormat="1" ht="15" customHeight="1">
      <c r="B43" s="173"/>
      <c r="C43" s="174"/>
      <c r="D43" s="172"/>
      <c r="E43" s="175"/>
      <c r="F43" s="172"/>
      <c r="G43" s="321" t="s">
        <v>486</v>
      </c>
      <c r="H43" s="321"/>
      <c r="I43" s="321"/>
      <c r="J43" s="321"/>
      <c r="K43" s="170"/>
    </row>
    <row r="44" spans="2:11" customFormat="1" ht="15" customHeight="1">
      <c r="B44" s="173"/>
      <c r="C44" s="174"/>
      <c r="D44" s="172"/>
      <c r="E44" s="175" t="s">
        <v>487</v>
      </c>
      <c r="F44" s="172"/>
      <c r="G44" s="321" t="s">
        <v>488</v>
      </c>
      <c r="H44" s="321"/>
      <c r="I44" s="321"/>
      <c r="J44" s="321"/>
      <c r="K44" s="170"/>
    </row>
    <row r="45" spans="2:11" customFormat="1" ht="15" customHeight="1">
      <c r="B45" s="173"/>
      <c r="C45" s="174"/>
      <c r="D45" s="172"/>
      <c r="E45" s="175" t="s">
        <v>115</v>
      </c>
      <c r="F45" s="172"/>
      <c r="G45" s="321" t="s">
        <v>489</v>
      </c>
      <c r="H45" s="321"/>
      <c r="I45" s="321"/>
      <c r="J45" s="321"/>
      <c r="K45" s="170"/>
    </row>
    <row r="46" spans="2:11" customFormat="1" ht="12.75" customHeight="1">
      <c r="B46" s="173"/>
      <c r="C46" s="174"/>
      <c r="D46" s="172"/>
      <c r="E46" s="172"/>
      <c r="F46" s="172"/>
      <c r="G46" s="172"/>
      <c r="H46" s="172"/>
      <c r="I46" s="172"/>
      <c r="J46" s="172"/>
      <c r="K46" s="170"/>
    </row>
    <row r="47" spans="2:11" customFormat="1" ht="15" customHeight="1">
      <c r="B47" s="173"/>
      <c r="C47" s="174"/>
      <c r="D47" s="321" t="s">
        <v>490</v>
      </c>
      <c r="E47" s="321"/>
      <c r="F47" s="321"/>
      <c r="G47" s="321"/>
      <c r="H47" s="321"/>
      <c r="I47" s="321"/>
      <c r="J47" s="321"/>
      <c r="K47" s="170"/>
    </row>
    <row r="48" spans="2:11" customFormat="1" ht="15" customHeight="1">
      <c r="B48" s="173"/>
      <c r="C48" s="174"/>
      <c r="D48" s="174"/>
      <c r="E48" s="321" t="s">
        <v>491</v>
      </c>
      <c r="F48" s="321"/>
      <c r="G48" s="321"/>
      <c r="H48" s="321"/>
      <c r="I48" s="321"/>
      <c r="J48" s="321"/>
      <c r="K48" s="170"/>
    </row>
    <row r="49" spans="2:11" customFormat="1" ht="15" customHeight="1">
      <c r="B49" s="173"/>
      <c r="C49" s="174"/>
      <c r="D49" s="174"/>
      <c r="E49" s="321" t="s">
        <v>492</v>
      </c>
      <c r="F49" s="321"/>
      <c r="G49" s="321"/>
      <c r="H49" s="321"/>
      <c r="I49" s="321"/>
      <c r="J49" s="321"/>
      <c r="K49" s="170"/>
    </row>
    <row r="50" spans="2:11" customFormat="1" ht="15" customHeight="1">
      <c r="B50" s="173"/>
      <c r="C50" s="174"/>
      <c r="D50" s="174"/>
      <c r="E50" s="321" t="s">
        <v>493</v>
      </c>
      <c r="F50" s="321"/>
      <c r="G50" s="321"/>
      <c r="H50" s="321"/>
      <c r="I50" s="321"/>
      <c r="J50" s="321"/>
      <c r="K50" s="170"/>
    </row>
    <row r="51" spans="2:11" customFormat="1" ht="15" customHeight="1">
      <c r="B51" s="173"/>
      <c r="C51" s="174"/>
      <c r="D51" s="321" t="s">
        <v>494</v>
      </c>
      <c r="E51" s="321"/>
      <c r="F51" s="321"/>
      <c r="G51" s="321"/>
      <c r="H51" s="321"/>
      <c r="I51" s="321"/>
      <c r="J51" s="321"/>
      <c r="K51" s="170"/>
    </row>
    <row r="52" spans="2:11" customFormat="1" ht="25.5" customHeight="1">
      <c r="B52" s="169"/>
      <c r="C52" s="322" t="s">
        <v>495</v>
      </c>
      <c r="D52" s="322"/>
      <c r="E52" s="322"/>
      <c r="F52" s="322"/>
      <c r="G52" s="322"/>
      <c r="H52" s="322"/>
      <c r="I52" s="322"/>
      <c r="J52" s="322"/>
      <c r="K52" s="170"/>
    </row>
    <row r="53" spans="2:11" customFormat="1" ht="5.25" customHeight="1">
      <c r="B53" s="169"/>
      <c r="C53" s="171"/>
      <c r="D53" s="171"/>
      <c r="E53" s="171"/>
      <c r="F53" s="171"/>
      <c r="G53" s="171"/>
      <c r="H53" s="171"/>
      <c r="I53" s="171"/>
      <c r="J53" s="171"/>
      <c r="K53" s="170"/>
    </row>
    <row r="54" spans="2:11" customFormat="1" ht="15" customHeight="1">
      <c r="B54" s="169"/>
      <c r="C54" s="321" t="s">
        <v>496</v>
      </c>
      <c r="D54" s="321"/>
      <c r="E54" s="321"/>
      <c r="F54" s="321"/>
      <c r="G54" s="321"/>
      <c r="H54" s="321"/>
      <c r="I54" s="321"/>
      <c r="J54" s="321"/>
      <c r="K54" s="170"/>
    </row>
    <row r="55" spans="2:11" customFormat="1" ht="15" customHeight="1">
      <c r="B55" s="169"/>
      <c r="C55" s="321" t="s">
        <v>497</v>
      </c>
      <c r="D55" s="321"/>
      <c r="E55" s="321"/>
      <c r="F55" s="321"/>
      <c r="G55" s="321"/>
      <c r="H55" s="321"/>
      <c r="I55" s="321"/>
      <c r="J55" s="321"/>
      <c r="K55" s="170"/>
    </row>
    <row r="56" spans="2:11" customFormat="1" ht="12.75" customHeight="1">
      <c r="B56" s="169"/>
      <c r="C56" s="172"/>
      <c r="D56" s="172"/>
      <c r="E56" s="172"/>
      <c r="F56" s="172"/>
      <c r="G56" s="172"/>
      <c r="H56" s="172"/>
      <c r="I56" s="172"/>
      <c r="J56" s="172"/>
      <c r="K56" s="170"/>
    </row>
    <row r="57" spans="2:11" customFormat="1" ht="15" customHeight="1">
      <c r="B57" s="169"/>
      <c r="C57" s="321" t="s">
        <v>498</v>
      </c>
      <c r="D57" s="321"/>
      <c r="E57" s="321"/>
      <c r="F57" s="321"/>
      <c r="G57" s="321"/>
      <c r="H57" s="321"/>
      <c r="I57" s="321"/>
      <c r="J57" s="321"/>
      <c r="K57" s="170"/>
    </row>
    <row r="58" spans="2:11" customFormat="1" ht="15" customHeight="1">
      <c r="B58" s="169"/>
      <c r="C58" s="174"/>
      <c r="D58" s="321" t="s">
        <v>499</v>
      </c>
      <c r="E58" s="321"/>
      <c r="F58" s="321"/>
      <c r="G58" s="321"/>
      <c r="H58" s="321"/>
      <c r="I58" s="321"/>
      <c r="J58" s="321"/>
      <c r="K58" s="170"/>
    </row>
    <row r="59" spans="2:11" customFormat="1" ht="15" customHeight="1">
      <c r="B59" s="169"/>
      <c r="C59" s="174"/>
      <c r="D59" s="321" t="s">
        <v>500</v>
      </c>
      <c r="E59" s="321"/>
      <c r="F59" s="321"/>
      <c r="G59" s="321"/>
      <c r="H59" s="321"/>
      <c r="I59" s="321"/>
      <c r="J59" s="321"/>
      <c r="K59" s="170"/>
    </row>
    <row r="60" spans="2:11" customFormat="1" ht="15" customHeight="1">
      <c r="B60" s="169"/>
      <c r="C60" s="174"/>
      <c r="D60" s="321" t="s">
        <v>501</v>
      </c>
      <c r="E60" s="321"/>
      <c r="F60" s="321"/>
      <c r="G60" s="321"/>
      <c r="H60" s="321"/>
      <c r="I60" s="321"/>
      <c r="J60" s="321"/>
      <c r="K60" s="170"/>
    </row>
    <row r="61" spans="2:11" customFormat="1" ht="15" customHeight="1">
      <c r="B61" s="169"/>
      <c r="C61" s="174"/>
      <c r="D61" s="321" t="s">
        <v>502</v>
      </c>
      <c r="E61" s="321"/>
      <c r="F61" s="321"/>
      <c r="G61" s="321"/>
      <c r="H61" s="321"/>
      <c r="I61" s="321"/>
      <c r="J61" s="321"/>
      <c r="K61" s="170"/>
    </row>
    <row r="62" spans="2:11" customFormat="1" ht="15" customHeight="1">
      <c r="B62" s="169"/>
      <c r="C62" s="174"/>
      <c r="D62" s="324" t="s">
        <v>503</v>
      </c>
      <c r="E62" s="324"/>
      <c r="F62" s="324"/>
      <c r="G62" s="324"/>
      <c r="H62" s="324"/>
      <c r="I62" s="324"/>
      <c r="J62" s="324"/>
      <c r="K62" s="170"/>
    </row>
    <row r="63" spans="2:11" customFormat="1" ht="15" customHeight="1">
      <c r="B63" s="169"/>
      <c r="C63" s="174"/>
      <c r="D63" s="321" t="s">
        <v>504</v>
      </c>
      <c r="E63" s="321"/>
      <c r="F63" s="321"/>
      <c r="G63" s="321"/>
      <c r="H63" s="321"/>
      <c r="I63" s="321"/>
      <c r="J63" s="321"/>
      <c r="K63" s="170"/>
    </row>
    <row r="64" spans="2:11" customFormat="1" ht="12.75" customHeight="1">
      <c r="B64" s="169"/>
      <c r="C64" s="174"/>
      <c r="D64" s="174"/>
      <c r="E64" s="177"/>
      <c r="F64" s="174"/>
      <c r="G64" s="174"/>
      <c r="H64" s="174"/>
      <c r="I64" s="174"/>
      <c r="J64" s="174"/>
      <c r="K64" s="170"/>
    </row>
    <row r="65" spans="2:11" customFormat="1" ht="15" customHeight="1">
      <c r="B65" s="169"/>
      <c r="C65" s="174"/>
      <c r="D65" s="321" t="s">
        <v>505</v>
      </c>
      <c r="E65" s="321"/>
      <c r="F65" s="321"/>
      <c r="G65" s="321"/>
      <c r="H65" s="321"/>
      <c r="I65" s="321"/>
      <c r="J65" s="321"/>
      <c r="K65" s="170"/>
    </row>
    <row r="66" spans="2:11" customFormat="1" ht="15" customHeight="1">
      <c r="B66" s="169"/>
      <c r="C66" s="174"/>
      <c r="D66" s="324" t="s">
        <v>506</v>
      </c>
      <c r="E66" s="324"/>
      <c r="F66" s="324"/>
      <c r="G66" s="324"/>
      <c r="H66" s="324"/>
      <c r="I66" s="324"/>
      <c r="J66" s="324"/>
      <c r="K66" s="170"/>
    </row>
    <row r="67" spans="2:11" customFormat="1" ht="15" customHeight="1">
      <c r="B67" s="169"/>
      <c r="C67" s="174"/>
      <c r="D67" s="321" t="s">
        <v>507</v>
      </c>
      <c r="E67" s="321"/>
      <c r="F67" s="321"/>
      <c r="G67" s="321"/>
      <c r="H67" s="321"/>
      <c r="I67" s="321"/>
      <c r="J67" s="321"/>
      <c r="K67" s="170"/>
    </row>
    <row r="68" spans="2:11" customFormat="1" ht="15" customHeight="1">
      <c r="B68" s="169"/>
      <c r="C68" s="174"/>
      <c r="D68" s="321" t="s">
        <v>508</v>
      </c>
      <c r="E68" s="321"/>
      <c r="F68" s="321"/>
      <c r="G68" s="321"/>
      <c r="H68" s="321"/>
      <c r="I68" s="321"/>
      <c r="J68" s="321"/>
      <c r="K68" s="170"/>
    </row>
    <row r="69" spans="2:11" customFormat="1" ht="15" customHeight="1">
      <c r="B69" s="169"/>
      <c r="C69" s="174"/>
      <c r="D69" s="321" t="s">
        <v>509</v>
      </c>
      <c r="E69" s="321"/>
      <c r="F69" s="321"/>
      <c r="G69" s="321"/>
      <c r="H69" s="321"/>
      <c r="I69" s="321"/>
      <c r="J69" s="321"/>
      <c r="K69" s="170"/>
    </row>
    <row r="70" spans="2:11" customFormat="1" ht="15" customHeight="1">
      <c r="B70" s="169"/>
      <c r="C70" s="174"/>
      <c r="D70" s="321" t="s">
        <v>510</v>
      </c>
      <c r="E70" s="321"/>
      <c r="F70" s="321"/>
      <c r="G70" s="321"/>
      <c r="H70" s="321"/>
      <c r="I70" s="321"/>
      <c r="J70" s="321"/>
      <c r="K70" s="170"/>
    </row>
    <row r="71" spans="2:11" customFormat="1" ht="12.75" customHeight="1">
      <c r="B71" s="178"/>
      <c r="C71" s="179"/>
      <c r="D71" s="179"/>
      <c r="E71" s="179"/>
      <c r="F71" s="179"/>
      <c r="G71" s="179"/>
      <c r="H71" s="179"/>
      <c r="I71" s="179"/>
      <c r="J71" s="179"/>
      <c r="K71" s="180"/>
    </row>
    <row r="72" spans="2:11" customFormat="1" ht="18.75" customHeight="1">
      <c r="B72" s="181"/>
      <c r="C72" s="181"/>
      <c r="D72" s="181"/>
      <c r="E72" s="181"/>
      <c r="F72" s="181"/>
      <c r="G72" s="181"/>
      <c r="H72" s="181"/>
      <c r="I72" s="181"/>
      <c r="J72" s="181"/>
      <c r="K72" s="182"/>
    </row>
    <row r="73" spans="2:11" customFormat="1" ht="18.75" customHeight="1">
      <c r="B73" s="182"/>
      <c r="C73" s="182"/>
      <c r="D73" s="182"/>
      <c r="E73" s="182"/>
      <c r="F73" s="182"/>
      <c r="G73" s="182"/>
      <c r="H73" s="182"/>
      <c r="I73" s="182"/>
      <c r="J73" s="182"/>
      <c r="K73" s="182"/>
    </row>
    <row r="74" spans="2:11" customFormat="1" ht="7.5" customHeight="1">
      <c r="B74" s="183"/>
      <c r="C74" s="184"/>
      <c r="D74" s="184"/>
      <c r="E74" s="184"/>
      <c r="F74" s="184"/>
      <c r="G74" s="184"/>
      <c r="H74" s="184"/>
      <c r="I74" s="184"/>
      <c r="J74" s="184"/>
      <c r="K74" s="185"/>
    </row>
    <row r="75" spans="2:11" customFormat="1" ht="45" customHeight="1">
      <c r="B75" s="186"/>
      <c r="C75" s="325" t="s">
        <v>511</v>
      </c>
      <c r="D75" s="325"/>
      <c r="E75" s="325"/>
      <c r="F75" s="325"/>
      <c r="G75" s="325"/>
      <c r="H75" s="325"/>
      <c r="I75" s="325"/>
      <c r="J75" s="325"/>
      <c r="K75" s="187"/>
    </row>
    <row r="76" spans="2:11" customFormat="1" ht="17.25" customHeight="1">
      <c r="B76" s="186"/>
      <c r="C76" s="188" t="s">
        <v>512</v>
      </c>
      <c r="D76" s="188"/>
      <c r="E76" s="188"/>
      <c r="F76" s="188" t="s">
        <v>513</v>
      </c>
      <c r="G76" s="189"/>
      <c r="H76" s="188" t="s">
        <v>55</v>
      </c>
      <c r="I76" s="188" t="s">
        <v>58</v>
      </c>
      <c r="J76" s="188" t="s">
        <v>514</v>
      </c>
      <c r="K76" s="187"/>
    </row>
    <row r="77" spans="2:11" customFormat="1" ht="17.25" customHeight="1">
      <c r="B77" s="186"/>
      <c r="C77" s="190" t="s">
        <v>515</v>
      </c>
      <c r="D77" s="190"/>
      <c r="E77" s="190"/>
      <c r="F77" s="191" t="s">
        <v>516</v>
      </c>
      <c r="G77" s="192"/>
      <c r="H77" s="190"/>
      <c r="I77" s="190"/>
      <c r="J77" s="190" t="s">
        <v>517</v>
      </c>
      <c r="K77" s="187"/>
    </row>
    <row r="78" spans="2:11" customFormat="1" ht="5.25" customHeight="1">
      <c r="B78" s="186"/>
      <c r="C78" s="193"/>
      <c r="D78" s="193"/>
      <c r="E78" s="193"/>
      <c r="F78" s="193"/>
      <c r="G78" s="194"/>
      <c r="H78" s="193"/>
      <c r="I78" s="193"/>
      <c r="J78" s="193"/>
      <c r="K78" s="187"/>
    </row>
    <row r="79" spans="2:11" customFormat="1" ht="15" customHeight="1">
      <c r="B79" s="186"/>
      <c r="C79" s="175" t="s">
        <v>54</v>
      </c>
      <c r="D79" s="195"/>
      <c r="E79" s="195"/>
      <c r="F79" s="196" t="s">
        <v>518</v>
      </c>
      <c r="G79" s="197"/>
      <c r="H79" s="175" t="s">
        <v>519</v>
      </c>
      <c r="I79" s="175" t="s">
        <v>520</v>
      </c>
      <c r="J79" s="175">
        <v>20</v>
      </c>
      <c r="K79" s="187"/>
    </row>
    <row r="80" spans="2:11" customFormat="1" ht="15" customHeight="1">
      <c r="B80" s="186"/>
      <c r="C80" s="175" t="s">
        <v>521</v>
      </c>
      <c r="D80" s="175"/>
      <c r="E80" s="175"/>
      <c r="F80" s="196" t="s">
        <v>518</v>
      </c>
      <c r="G80" s="197"/>
      <c r="H80" s="175" t="s">
        <v>522</v>
      </c>
      <c r="I80" s="175" t="s">
        <v>520</v>
      </c>
      <c r="J80" s="175">
        <v>120</v>
      </c>
      <c r="K80" s="187"/>
    </row>
    <row r="81" spans="2:11" customFormat="1" ht="15" customHeight="1">
      <c r="B81" s="198"/>
      <c r="C81" s="175" t="s">
        <v>523</v>
      </c>
      <c r="D81" s="175"/>
      <c r="E81" s="175"/>
      <c r="F81" s="196" t="s">
        <v>524</v>
      </c>
      <c r="G81" s="197"/>
      <c r="H81" s="175" t="s">
        <v>525</v>
      </c>
      <c r="I81" s="175" t="s">
        <v>520</v>
      </c>
      <c r="J81" s="175">
        <v>50</v>
      </c>
      <c r="K81" s="187"/>
    </row>
    <row r="82" spans="2:11" customFormat="1" ht="15" customHeight="1">
      <c r="B82" s="198"/>
      <c r="C82" s="175" t="s">
        <v>526</v>
      </c>
      <c r="D82" s="175"/>
      <c r="E82" s="175"/>
      <c r="F82" s="196" t="s">
        <v>518</v>
      </c>
      <c r="G82" s="197"/>
      <c r="H82" s="175" t="s">
        <v>527</v>
      </c>
      <c r="I82" s="175" t="s">
        <v>528</v>
      </c>
      <c r="J82" s="175"/>
      <c r="K82" s="187"/>
    </row>
    <row r="83" spans="2:11" customFormat="1" ht="15" customHeight="1">
      <c r="B83" s="198"/>
      <c r="C83" s="175" t="s">
        <v>529</v>
      </c>
      <c r="D83" s="175"/>
      <c r="E83" s="175"/>
      <c r="F83" s="196" t="s">
        <v>524</v>
      </c>
      <c r="G83" s="175"/>
      <c r="H83" s="175" t="s">
        <v>530</v>
      </c>
      <c r="I83" s="175" t="s">
        <v>520</v>
      </c>
      <c r="J83" s="175">
        <v>15</v>
      </c>
      <c r="K83" s="187"/>
    </row>
    <row r="84" spans="2:11" customFormat="1" ht="15" customHeight="1">
      <c r="B84" s="198"/>
      <c r="C84" s="175" t="s">
        <v>531</v>
      </c>
      <c r="D84" s="175"/>
      <c r="E84" s="175"/>
      <c r="F84" s="196" t="s">
        <v>524</v>
      </c>
      <c r="G84" s="175"/>
      <c r="H84" s="175" t="s">
        <v>532</v>
      </c>
      <c r="I84" s="175" t="s">
        <v>520</v>
      </c>
      <c r="J84" s="175">
        <v>15</v>
      </c>
      <c r="K84" s="187"/>
    </row>
    <row r="85" spans="2:11" customFormat="1" ht="15" customHeight="1">
      <c r="B85" s="198"/>
      <c r="C85" s="175" t="s">
        <v>533</v>
      </c>
      <c r="D85" s="175"/>
      <c r="E85" s="175"/>
      <c r="F85" s="196" t="s">
        <v>524</v>
      </c>
      <c r="G85" s="175"/>
      <c r="H85" s="175" t="s">
        <v>534</v>
      </c>
      <c r="I85" s="175" t="s">
        <v>520</v>
      </c>
      <c r="J85" s="175">
        <v>20</v>
      </c>
      <c r="K85" s="187"/>
    </row>
    <row r="86" spans="2:11" customFormat="1" ht="15" customHeight="1">
      <c r="B86" s="198"/>
      <c r="C86" s="175" t="s">
        <v>535</v>
      </c>
      <c r="D86" s="175"/>
      <c r="E86" s="175"/>
      <c r="F86" s="196" t="s">
        <v>524</v>
      </c>
      <c r="G86" s="175"/>
      <c r="H86" s="175" t="s">
        <v>536</v>
      </c>
      <c r="I86" s="175" t="s">
        <v>520</v>
      </c>
      <c r="J86" s="175">
        <v>20</v>
      </c>
      <c r="K86" s="187"/>
    </row>
    <row r="87" spans="2:11" customFormat="1" ht="15" customHeight="1">
      <c r="B87" s="198"/>
      <c r="C87" s="175" t="s">
        <v>537</v>
      </c>
      <c r="D87" s="175"/>
      <c r="E87" s="175"/>
      <c r="F87" s="196" t="s">
        <v>524</v>
      </c>
      <c r="G87" s="197"/>
      <c r="H87" s="175" t="s">
        <v>538</v>
      </c>
      <c r="I87" s="175" t="s">
        <v>520</v>
      </c>
      <c r="J87" s="175">
        <v>50</v>
      </c>
      <c r="K87" s="187"/>
    </row>
    <row r="88" spans="2:11" customFormat="1" ht="15" customHeight="1">
      <c r="B88" s="198"/>
      <c r="C88" s="175" t="s">
        <v>539</v>
      </c>
      <c r="D88" s="175"/>
      <c r="E88" s="175"/>
      <c r="F88" s="196" t="s">
        <v>524</v>
      </c>
      <c r="G88" s="197"/>
      <c r="H88" s="175" t="s">
        <v>540</v>
      </c>
      <c r="I88" s="175" t="s">
        <v>520</v>
      </c>
      <c r="J88" s="175">
        <v>20</v>
      </c>
      <c r="K88" s="187"/>
    </row>
    <row r="89" spans="2:11" customFormat="1" ht="15" customHeight="1">
      <c r="B89" s="198"/>
      <c r="C89" s="175" t="s">
        <v>541</v>
      </c>
      <c r="D89" s="175"/>
      <c r="E89" s="175"/>
      <c r="F89" s="196" t="s">
        <v>524</v>
      </c>
      <c r="G89" s="197"/>
      <c r="H89" s="175" t="s">
        <v>542</v>
      </c>
      <c r="I89" s="175" t="s">
        <v>520</v>
      </c>
      <c r="J89" s="175">
        <v>20</v>
      </c>
      <c r="K89" s="187"/>
    </row>
    <row r="90" spans="2:11" customFormat="1" ht="15" customHeight="1">
      <c r="B90" s="198"/>
      <c r="C90" s="175" t="s">
        <v>543</v>
      </c>
      <c r="D90" s="175"/>
      <c r="E90" s="175"/>
      <c r="F90" s="196" t="s">
        <v>524</v>
      </c>
      <c r="G90" s="197"/>
      <c r="H90" s="175" t="s">
        <v>544</v>
      </c>
      <c r="I90" s="175" t="s">
        <v>520</v>
      </c>
      <c r="J90" s="175">
        <v>50</v>
      </c>
      <c r="K90" s="187"/>
    </row>
    <row r="91" spans="2:11" customFormat="1" ht="15" customHeight="1">
      <c r="B91" s="198"/>
      <c r="C91" s="175" t="s">
        <v>545</v>
      </c>
      <c r="D91" s="175"/>
      <c r="E91" s="175"/>
      <c r="F91" s="196" t="s">
        <v>524</v>
      </c>
      <c r="G91" s="197"/>
      <c r="H91" s="175" t="s">
        <v>545</v>
      </c>
      <c r="I91" s="175" t="s">
        <v>520</v>
      </c>
      <c r="J91" s="175">
        <v>50</v>
      </c>
      <c r="K91" s="187"/>
    </row>
    <row r="92" spans="2:11" customFormat="1" ht="15" customHeight="1">
      <c r="B92" s="198"/>
      <c r="C92" s="175" t="s">
        <v>546</v>
      </c>
      <c r="D92" s="175"/>
      <c r="E92" s="175"/>
      <c r="F92" s="196" t="s">
        <v>524</v>
      </c>
      <c r="G92" s="197"/>
      <c r="H92" s="175" t="s">
        <v>547</v>
      </c>
      <c r="I92" s="175" t="s">
        <v>520</v>
      </c>
      <c r="J92" s="175">
        <v>255</v>
      </c>
      <c r="K92" s="187"/>
    </row>
    <row r="93" spans="2:11" customFormat="1" ht="15" customHeight="1">
      <c r="B93" s="198"/>
      <c r="C93" s="175" t="s">
        <v>548</v>
      </c>
      <c r="D93" s="175"/>
      <c r="E93" s="175"/>
      <c r="F93" s="196" t="s">
        <v>518</v>
      </c>
      <c r="G93" s="197"/>
      <c r="H93" s="175" t="s">
        <v>549</v>
      </c>
      <c r="I93" s="175" t="s">
        <v>550</v>
      </c>
      <c r="J93" s="175"/>
      <c r="K93" s="187"/>
    </row>
    <row r="94" spans="2:11" customFormat="1" ht="15" customHeight="1">
      <c r="B94" s="198"/>
      <c r="C94" s="175" t="s">
        <v>551</v>
      </c>
      <c r="D94" s="175"/>
      <c r="E94" s="175"/>
      <c r="F94" s="196" t="s">
        <v>518</v>
      </c>
      <c r="G94" s="197"/>
      <c r="H94" s="175" t="s">
        <v>552</v>
      </c>
      <c r="I94" s="175" t="s">
        <v>553</v>
      </c>
      <c r="J94" s="175"/>
      <c r="K94" s="187"/>
    </row>
    <row r="95" spans="2:11" customFormat="1" ht="15" customHeight="1">
      <c r="B95" s="198"/>
      <c r="C95" s="175" t="s">
        <v>554</v>
      </c>
      <c r="D95" s="175"/>
      <c r="E95" s="175"/>
      <c r="F95" s="196" t="s">
        <v>518</v>
      </c>
      <c r="G95" s="197"/>
      <c r="H95" s="175" t="s">
        <v>554</v>
      </c>
      <c r="I95" s="175" t="s">
        <v>553</v>
      </c>
      <c r="J95" s="175"/>
      <c r="K95" s="187"/>
    </row>
    <row r="96" spans="2:11" customFormat="1" ht="15" customHeight="1">
      <c r="B96" s="198"/>
      <c r="C96" s="175" t="s">
        <v>39</v>
      </c>
      <c r="D96" s="175"/>
      <c r="E96" s="175"/>
      <c r="F96" s="196" t="s">
        <v>518</v>
      </c>
      <c r="G96" s="197"/>
      <c r="H96" s="175" t="s">
        <v>555</v>
      </c>
      <c r="I96" s="175" t="s">
        <v>553</v>
      </c>
      <c r="J96" s="175"/>
      <c r="K96" s="187"/>
    </row>
    <row r="97" spans="2:11" customFormat="1" ht="15" customHeight="1">
      <c r="B97" s="198"/>
      <c r="C97" s="175" t="s">
        <v>49</v>
      </c>
      <c r="D97" s="175"/>
      <c r="E97" s="175"/>
      <c r="F97" s="196" t="s">
        <v>518</v>
      </c>
      <c r="G97" s="197"/>
      <c r="H97" s="175" t="s">
        <v>556</v>
      </c>
      <c r="I97" s="175" t="s">
        <v>553</v>
      </c>
      <c r="J97" s="175"/>
      <c r="K97" s="187"/>
    </row>
    <row r="98" spans="2:11" customFormat="1" ht="15" customHeight="1">
      <c r="B98" s="199"/>
      <c r="C98" s="200"/>
      <c r="D98" s="200"/>
      <c r="E98" s="200"/>
      <c r="F98" s="200"/>
      <c r="G98" s="200"/>
      <c r="H98" s="200"/>
      <c r="I98" s="200"/>
      <c r="J98" s="200"/>
      <c r="K98" s="201"/>
    </row>
    <row r="99" spans="2:11" customFormat="1" ht="18.75" customHeight="1">
      <c r="B99" s="202"/>
      <c r="C99" s="203"/>
      <c r="D99" s="203"/>
      <c r="E99" s="203"/>
      <c r="F99" s="203"/>
      <c r="G99" s="203"/>
      <c r="H99" s="203"/>
      <c r="I99" s="203"/>
      <c r="J99" s="203"/>
      <c r="K99" s="202"/>
    </row>
    <row r="100" spans="2:11" customFormat="1" ht="18.75" customHeight="1">
      <c r="B100" s="182"/>
      <c r="C100" s="182"/>
      <c r="D100" s="182"/>
      <c r="E100" s="182"/>
      <c r="F100" s="182"/>
      <c r="G100" s="182"/>
      <c r="H100" s="182"/>
      <c r="I100" s="182"/>
      <c r="J100" s="182"/>
      <c r="K100" s="182"/>
    </row>
    <row r="101" spans="2:11" customFormat="1" ht="7.5" customHeight="1">
      <c r="B101" s="183"/>
      <c r="C101" s="184"/>
      <c r="D101" s="184"/>
      <c r="E101" s="184"/>
      <c r="F101" s="184"/>
      <c r="G101" s="184"/>
      <c r="H101" s="184"/>
      <c r="I101" s="184"/>
      <c r="J101" s="184"/>
      <c r="K101" s="185"/>
    </row>
    <row r="102" spans="2:11" customFormat="1" ht="45" customHeight="1">
      <c r="B102" s="186"/>
      <c r="C102" s="325" t="s">
        <v>557</v>
      </c>
      <c r="D102" s="325"/>
      <c r="E102" s="325"/>
      <c r="F102" s="325"/>
      <c r="G102" s="325"/>
      <c r="H102" s="325"/>
      <c r="I102" s="325"/>
      <c r="J102" s="325"/>
      <c r="K102" s="187"/>
    </row>
    <row r="103" spans="2:11" customFormat="1" ht="17.25" customHeight="1">
      <c r="B103" s="186"/>
      <c r="C103" s="188" t="s">
        <v>512</v>
      </c>
      <c r="D103" s="188"/>
      <c r="E103" s="188"/>
      <c r="F103" s="188" t="s">
        <v>513</v>
      </c>
      <c r="G103" s="189"/>
      <c r="H103" s="188" t="s">
        <v>55</v>
      </c>
      <c r="I103" s="188" t="s">
        <v>58</v>
      </c>
      <c r="J103" s="188" t="s">
        <v>514</v>
      </c>
      <c r="K103" s="187"/>
    </row>
    <row r="104" spans="2:11" customFormat="1" ht="17.25" customHeight="1">
      <c r="B104" s="186"/>
      <c r="C104" s="190" t="s">
        <v>515</v>
      </c>
      <c r="D104" s="190"/>
      <c r="E104" s="190"/>
      <c r="F104" s="191" t="s">
        <v>516</v>
      </c>
      <c r="G104" s="192"/>
      <c r="H104" s="190"/>
      <c r="I104" s="190"/>
      <c r="J104" s="190" t="s">
        <v>517</v>
      </c>
      <c r="K104" s="187"/>
    </row>
    <row r="105" spans="2:11" customFormat="1" ht="5.25" customHeight="1">
      <c r="B105" s="186"/>
      <c r="C105" s="188"/>
      <c r="D105" s="188"/>
      <c r="E105" s="188"/>
      <c r="F105" s="188"/>
      <c r="G105" s="204"/>
      <c r="H105" s="188"/>
      <c r="I105" s="188"/>
      <c r="J105" s="188"/>
      <c r="K105" s="187"/>
    </row>
    <row r="106" spans="2:11" customFormat="1" ht="15" customHeight="1">
      <c r="B106" s="186"/>
      <c r="C106" s="175" t="s">
        <v>54</v>
      </c>
      <c r="D106" s="195"/>
      <c r="E106" s="195"/>
      <c r="F106" s="196" t="s">
        <v>518</v>
      </c>
      <c r="G106" s="175"/>
      <c r="H106" s="175" t="s">
        <v>558</v>
      </c>
      <c r="I106" s="175" t="s">
        <v>520</v>
      </c>
      <c r="J106" s="175">
        <v>20</v>
      </c>
      <c r="K106" s="187"/>
    </row>
    <row r="107" spans="2:11" customFormat="1" ht="15" customHeight="1">
      <c r="B107" s="186"/>
      <c r="C107" s="175" t="s">
        <v>521</v>
      </c>
      <c r="D107" s="175"/>
      <c r="E107" s="175"/>
      <c r="F107" s="196" t="s">
        <v>518</v>
      </c>
      <c r="G107" s="175"/>
      <c r="H107" s="175" t="s">
        <v>558</v>
      </c>
      <c r="I107" s="175" t="s">
        <v>520</v>
      </c>
      <c r="J107" s="175">
        <v>120</v>
      </c>
      <c r="K107" s="187"/>
    </row>
    <row r="108" spans="2:11" customFormat="1" ht="15" customHeight="1">
      <c r="B108" s="198"/>
      <c r="C108" s="175" t="s">
        <v>523</v>
      </c>
      <c r="D108" s="175"/>
      <c r="E108" s="175"/>
      <c r="F108" s="196" t="s">
        <v>524</v>
      </c>
      <c r="G108" s="175"/>
      <c r="H108" s="175" t="s">
        <v>558</v>
      </c>
      <c r="I108" s="175" t="s">
        <v>520</v>
      </c>
      <c r="J108" s="175">
        <v>50</v>
      </c>
      <c r="K108" s="187"/>
    </row>
    <row r="109" spans="2:11" customFormat="1" ht="15" customHeight="1">
      <c r="B109" s="198"/>
      <c r="C109" s="175" t="s">
        <v>526</v>
      </c>
      <c r="D109" s="175"/>
      <c r="E109" s="175"/>
      <c r="F109" s="196" t="s">
        <v>518</v>
      </c>
      <c r="G109" s="175"/>
      <c r="H109" s="175" t="s">
        <v>558</v>
      </c>
      <c r="I109" s="175" t="s">
        <v>528</v>
      </c>
      <c r="J109" s="175"/>
      <c r="K109" s="187"/>
    </row>
    <row r="110" spans="2:11" customFormat="1" ht="15" customHeight="1">
      <c r="B110" s="198"/>
      <c r="C110" s="175" t="s">
        <v>537</v>
      </c>
      <c r="D110" s="175"/>
      <c r="E110" s="175"/>
      <c r="F110" s="196" t="s">
        <v>524</v>
      </c>
      <c r="G110" s="175"/>
      <c r="H110" s="175" t="s">
        <v>558</v>
      </c>
      <c r="I110" s="175" t="s">
        <v>520</v>
      </c>
      <c r="J110" s="175">
        <v>50</v>
      </c>
      <c r="K110" s="187"/>
    </row>
    <row r="111" spans="2:11" customFormat="1" ht="15" customHeight="1">
      <c r="B111" s="198"/>
      <c r="C111" s="175" t="s">
        <v>545</v>
      </c>
      <c r="D111" s="175"/>
      <c r="E111" s="175"/>
      <c r="F111" s="196" t="s">
        <v>524</v>
      </c>
      <c r="G111" s="175"/>
      <c r="H111" s="175" t="s">
        <v>558</v>
      </c>
      <c r="I111" s="175" t="s">
        <v>520</v>
      </c>
      <c r="J111" s="175">
        <v>50</v>
      </c>
      <c r="K111" s="187"/>
    </row>
    <row r="112" spans="2:11" customFormat="1" ht="15" customHeight="1">
      <c r="B112" s="198"/>
      <c r="C112" s="175" t="s">
        <v>543</v>
      </c>
      <c r="D112" s="175"/>
      <c r="E112" s="175"/>
      <c r="F112" s="196" t="s">
        <v>524</v>
      </c>
      <c r="G112" s="175"/>
      <c r="H112" s="175" t="s">
        <v>558</v>
      </c>
      <c r="I112" s="175" t="s">
        <v>520</v>
      </c>
      <c r="J112" s="175">
        <v>50</v>
      </c>
      <c r="K112" s="187"/>
    </row>
    <row r="113" spans="2:11" customFormat="1" ht="15" customHeight="1">
      <c r="B113" s="198"/>
      <c r="C113" s="175" t="s">
        <v>54</v>
      </c>
      <c r="D113" s="175"/>
      <c r="E113" s="175"/>
      <c r="F113" s="196" t="s">
        <v>518</v>
      </c>
      <c r="G113" s="175"/>
      <c r="H113" s="175" t="s">
        <v>559</v>
      </c>
      <c r="I113" s="175" t="s">
        <v>520</v>
      </c>
      <c r="J113" s="175">
        <v>20</v>
      </c>
      <c r="K113" s="187"/>
    </row>
    <row r="114" spans="2:11" customFormat="1" ht="15" customHeight="1">
      <c r="B114" s="198"/>
      <c r="C114" s="175" t="s">
        <v>560</v>
      </c>
      <c r="D114" s="175"/>
      <c r="E114" s="175"/>
      <c r="F114" s="196" t="s">
        <v>518</v>
      </c>
      <c r="G114" s="175"/>
      <c r="H114" s="175" t="s">
        <v>561</v>
      </c>
      <c r="I114" s="175" t="s">
        <v>520</v>
      </c>
      <c r="J114" s="175">
        <v>120</v>
      </c>
      <c r="K114" s="187"/>
    </row>
    <row r="115" spans="2:11" customFormat="1" ht="15" customHeight="1">
      <c r="B115" s="198"/>
      <c r="C115" s="175" t="s">
        <v>39</v>
      </c>
      <c r="D115" s="175"/>
      <c r="E115" s="175"/>
      <c r="F115" s="196" t="s">
        <v>518</v>
      </c>
      <c r="G115" s="175"/>
      <c r="H115" s="175" t="s">
        <v>562</v>
      </c>
      <c r="I115" s="175" t="s">
        <v>553</v>
      </c>
      <c r="J115" s="175"/>
      <c r="K115" s="187"/>
    </row>
    <row r="116" spans="2:11" customFormat="1" ht="15" customHeight="1">
      <c r="B116" s="198"/>
      <c r="C116" s="175" t="s">
        <v>49</v>
      </c>
      <c r="D116" s="175"/>
      <c r="E116" s="175"/>
      <c r="F116" s="196" t="s">
        <v>518</v>
      </c>
      <c r="G116" s="175"/>
      <c r="H116" s="175" t="s">
        <v>563</v>
      </c>
      <c r="I116" s="175" t="s">
        <v>553</v>
      </c>
      <c r="J116" s="175"/>
      <c r="K116" s="187"/>
    </row>
    <row r="117" spans="2:11" customFormat="1" ht="15" customHeight="1">
      <c r="B117" s="198"/>
      <c r="C117" s="175" t="s">
        <v>58</v>
      </c>
      <c r="D117" s="175"/>
      <c r="E117" s="175"/>
      <c r="F117" s="196" t="s">
        <v>518</v>
      </c>
      <c r="G117" s="175"/>
      <c r="H117" s="175" t="s">
        <v>564</v>
      </c>
      <c r="I117" s="175" t="s">
        <v>565</v>
      </c>
      <c r="J117" s="175"/>
      <c r="K117" s="187"/>
    </row>
    <row r="118" spans="2:11" customFormat="1" ht="15" customHeight="1">
      <c r="B118" s="199"/>
      <c r="C118" s="205"/>
      <c r="D118" s="205"/>
      <c r="E118" s="205"/>
      <c r="F118" s="205"/>
      <c r="G118" s="205"/>
      <c r="H118" s="205"/>
      <c r="I118" s="205"/>
      <c r="J118" s="205"/>
      <c r="K118" s="201"/>
    </row>
    <row r="119" spans="2:11" customFormat="1" ht="18.75" customHeight="1">
      <c r="B119" s="206"/>
      <c r="C119" s="207"/>
      <c r="D119" s="207"/>
      <c r="E119" s="207"/>
      <c r="F119" s="208"/>
      <c r="G119" s="207"/>
      <c r="H119" s="207"/>
      <c r="I119" s="207"/>
      <c r="J119" s="207"/>
      <c r="K119" s="206"/>
    </row>
    <row r="120" spans="2:11" customFormat="1" ht="18.75" customHeight="1">
      <c r="B120" s="182"/>
      <c r="C120" s="182"/>
      <c r="D120" s="182"/>
      <c r="E120" s="182"/>
      <c r="F120" s="182"/>
      <c r="G120" s="182"/>
      <c r="H120" s="182"/>
      <c r="I120" s="182"/>
      <c r="J120" s="182"/>
      <c r="K120" s="182"/>
    </row>
    <row r="121" spans="2:11" customFormat="1" ht="7.5" customHeight="1">
      <c r="B121" s="209"/>
      <c r="C121" s="210"/>
      <c r="D121" s="210"/>
      <c r="E121" s="210"/>
      <c r="F121" s="210"/>
      <c r="G121" s="210"/>
      <c r="H121" s="210"/>
      <c r="I121" s="210"/>
      <c r="J121" s="210"/>
      <c r="K121" s="211"/>
    </row>
    <row r="122" spans="2:11" customFormat="1" ht="45" customHeight="1">
      <c r="B122" s="212"/>
      <c r="C122" s="323" t="s">
        <v>566</v>
      </c>
      <c r="D122" s="323"/>
      <c r="E122" s="323"/>
      <c r="F122" s="323"/>
      <c r="G122" s="323"/>
      <c r="H122" s="323"/>
      <c r="I122" s="323"/>
      <c r="J122" s="323"/>
      <c r="K122" s="213"/>
    </row>
    <row r="123" spans="2:11" customFormat="1" ht="17.25" customHeight="1">
      <c r="B123" s="214"/>
      <c r="C123" s="188" t="s">
        <v>512</v>
      </c>
      <c r="D123" s="188"/>
      <c r="E123" s="188"/>
      <c r="F123" s="188" t="s">
        <v>513</v>
      </c>
      <c r="G123" s="189"/>
      <c r="H123" s="188" t="s">
        <v>55</v>
      </c>
      <c r="I123" s="188" t="s">
        <v>58</v>
      </c>
      <c r="J123" s="188" t="s">
        <v>514</v>
      </c>
      <c r="K123" s="215"/>
    </row>
    <row r="124" spans="2:11" customFormat="1" ht="17.25" customHeight="1">
      <c r="B124" s="214"/>
      <c r="C124" s="190" t="s">
        <v>515</v>
      </c>
      <c r="D124" s="190"/>
      <c r="E124" s="190"/>
      <c r="F124" s="191" t="s">
        <v>516</v>
      </c>
      <c r="G124" s="192"/>
      <c r="H124" s="190"/>
      <c r="I124" s="190"/>
      <c r="J124" s="190" t="s">
        <v>517</v>
      </c>
      <c r="K124" s="215"/>
    </row>
    <row r="125" spans="2:11" customFormat="1" ht="5.25" customHeight="1">
      <c r="B125" s="216"/>
      <c r="C125" s="193"/>
      <c r="D125" s="193"/>
      <c r="E125" s="193"/>
      <c r="F125" s="193"/>
      <c r="G125" s="217"/>
      <c r="H125" s="193"/>
      <c r="I125" s="193"/>
      <c r="J125" s="193"/>
      <c r="K125" s="218"/>
    </row>
    <row r="126" spans="2:11" customFormat="1" ht="15" customHeight="1">
      <c r="B126" s="216"/>
      <c r="C126" s="175" t="s">
        <v>521</v>
      </c>
      <c r="D126" s="195"/>
      <c r="E126" s="195"/>
      <c r="F126" s="196" t="s">
        <v>518</v>
      </c>
      <c r="G126" s="175"/>
      <c r="H126" s="175" t="s">
        <v>558</v>
      </c>
      <c r="I126" s="175" t="s">
        <v>520</v>
      </c>
      <c r="J126" s="175">
        <v>120</v>
      </c>
      <c r="K126" s="219"/>
    </row>
    <row r="127" spans="2:11" customFormat="1" ht="15" customHeight="1">
      <c r="B127" s="216"/>
      <c r="C127" s="175" t="s">
        <v>567</v>
      </c>
      <c r="D127" s="175"/>
      <c r="E127" s="175"/>
      <c r="F127" s="196" t="s">
        <v>518</v>
      </c>
      <c r="G127" s="175"/>
      <c r="H127" s="175" t="s">
        <v>568</v>
      </c>
      <c r="I127" s="175" t="s">
        <v>520</v>
      </c>
      <c r="J127" s="175" t="s">
        <v>569</v>
      </c>
      <c r="K127" s="219"/>
    </row>
    <row r="128" spans="2:11" customFormat="1" ht="15" customHeight="1">
      <c r="B128" s="216"/>
      <c r="C128" s="175" t="s">
        <v>466</v>
      </c>
      <c r="D128" s="175"/>
      <c r="E128" s="175"/>
      <c r="F128" s="196" t="s">
        <v>518</v>
      </c>
      <c r="G128" s="175"/>
      <c r="H128" s="175" t="s">
        <v>570</v>
      </c>
      <c r="I128" s="175" t="s">
        <v>520</v>
      </c>
      <c r="J128" s="175" t="s">
        <v>569</v>
      </c>
      <c r="K128" s="219"/>
    </row>
    <row r="129" spans="2:11" customFormat="1" ht="15" customHeight="1">
      <c r="B129" s="216"/>
      <c r="C129" s="175" t="s">
        <v>529</v>
      </c>
      <c r="D129" s="175"/>
      <c r="E129" s="175"/>
      <c r="F129" s="196" t="s">
        <v>524</v>
      </c>
      <c r="G129" s="175"/>
      <c r="H129" s="175" t="s">
        <v>530</v>
      </c>
      <c r="I129" s="175" t="s">
        <v>520</v>
      </c>
      <c r="J129" s="175">
        <v>15</v>
      </c>
      <c r="K129" s="219"/>
    </row>
    <row r="130" spans="2:11" customFormat="1" ht="15" customHeight="1">
      <c r="B130" s="216"/>
      <c r="C130" s="175" t="s">
        <v>531</v>
      </c>
      <c r="D130" s="175"/>
      <c r="E130" s="175"/>
      <c r="F130" s="196" t="s">
        <v>524</v>
      </c>
      <c r="G130" s="175"/>
      <c r="H130" s="175" t="s">
        <v>532</v>
      </c>
      <c r="I130" s="175" t="s">
        <v>520</v>
      </c>
      <c r="J130" s="175">
        <v>15</v>
      </c>
      <c r="K130" s="219"/>
    </row>
    <row r="131" spans="2:11" customFormat="1" ht="15" customHeight="1">
      <c r="B131" s="216"/>
      <c r="C131" s="175" t="s">
        <v>533</v>
      </c>
      <c r="D131" s="175"/>
      <c r="E131" s="175"/>
      <c r="F131" s="196" t="s">
        <v>524</v>
      </c>
      <c r="G131" s="175"/>
      <c r="H131" s="175" t="s">
        <v>534</v>
      </c>
      <c r="I131" s="175" t="s">
        <v>520</v>
      </c>
      <c r="J131" s="175">
        <v>20</v>
      </c>
      <c r="K131" s="219"/>
    </row>
    <row r="132" spans="2:11" customFormat="1" ht="15" customHeight="1">
      <c r="B132" s="216"/>
      <c r="C132" s="175" t="s">
        <v>535</v>
      </c>
      <c r="D132" s="175"/>
      <c r="E132" s="175"/>
      <c r="F132" s="196" t="s">
        <v>524</v>
      </c>
      <c r="G132" s="175"/>
      <c r="H132" s="175" t="s">
        <v>536</v>
      </c>
      <c r="I132" s="175" t="s">
        <v>520</v>
      </c>
      <c r="J132" s="175">
        <v>20</v>
      </c>
      <c r="K132" s="219"/>
    </row>
    <row r="133" spans="2:11" customFormat="1" ht="15" customHeight="1">
      <c r="B133" s="216"/>
      <c r="C133" s="175" t="s">
        <v>523</v>
      </c>
      <c r="D133" s="175"/>
      <c r="E133" s="175"/>
      <c r="F133" s="196" t="s">
        <v>524</v>
      </c>
      <c r="G133" s="175"/>
      <c r="H133" s="175" t="s">
        <v>558</v>
      </c>
      <c r="I133" s="175" t="s">
        <v>520</v>
      </c>
      <c r="J133" s="175">
        <v>50</v>
      </c>
      <c r="K133" s="219"/>
    </row>
    <row r="134" spans="2:11" customFormat="1" ht="15" customHeight="1">
      <c r="B134" s="216"/>
      <c r="C134" s="175" t="s">
        <v>537</v>
      </c>
      <c r="D134" s="175"/>
      <c r="E134" s="175"/>
      <c r="F134" s="196" t="s">
        <v>524</v>
      </c>
      <c r="G134" s="175"/>
      <c r="H134" s="175" t="s">
        <v>558</v>
      </c>
      <c r="I134" s="175" t="s">
        <v>520</v>
      </c>
      <c r="J134" s="175">
        <v>50</v>
      </c>
      <c r="K134" s="219"/>
    </row>
    <row r="135" spans="2:11" customFormat="1" ht="15" customHeight="1">
      <c r="B135" s="216"/>
      <c r="C135" s="175" t="s">
        <v>543</v>
      </c>
      <c r="D135" s="175"/>
      <c r="E135" s="175"/>
      <c r="F135" s="196" t="s">
        <v>524</v>
      </c>
      <c r="G135" s="175"/>
      <c r="H135" s="175" t="s">
        <v>558</v>
      </c>
      <c r="I135" s="175" t="s">
        <v>520</v>
      </c>
      <c r="J135" s="175">
        <v>50</v>
      </c>
      <c r="K135" s="219"/>
    </row>
    <row r="136" spans="2:11" customFormat="1" ht="15" customHeight="1">
      <c r="B136" s="216"/>
      <c r="C136" s="175" t="s">
        <v>545</v>
      </c>
      <c r="D136" s="175"/>
      <c r="E136" s="175"/>
      <c r="F136" s="196" t="s">
        <v>524</v>
      </c>
      <c r="G136" s="175"/>
      <c r="H136" s="175" t="s">
        <v>558</v>
      </c>
      <c r="I136" s="175" t="s">
        <v>520</v>
      </c>
      <c r="J136" s="175">
        <v>50</v>
      </c>
      <c r="K136" s="219"/>
    </row>
    <row r="137" spans="2:11" customFormat="1" ht="15" customHeight="1">
      <c r="B137" s="216"/>
      <c r="C137" s="175" t="s">
        <v>546</v>
      </c>
      <c r="D137" s="175"/>
      <c r="E137" s="175"/>
      <c r="F137" s="196" t="s">
        <v>524</v>
      </c>
      <c r="G137" s="175"/>
      <c r="H137" s="175" t="s">
        <v>571</v>
      </c>
      <c r="I137" s="175" t="s">
        <v>520</v>
      </c>
      <c r="J137" s="175">
        <v>255</v>
      </c>
      <c r="K137" s="219"/>
    </row>
    <row r="138" spans="2:11" customFormat="1" ht="15" customHeight="1">
      <c r="B138" s="216"/>
      <c r="C138" s="175" t="s">
        <v>548</v>
      </c>
      <c r="D138" s="175"/>
      <c r="E138" s="175"/>
      <c r="F138" s="196" t="s">
        <v>518</v>
      </c>
      <c r="G138" s="175"/>
      <c r="H138" s="175" t="s">
        <v>572</v>
      </c>
      <c r="I138" s="175" t="s">
        <v>550</v>
      </c>
      <c r="J138" s="175"/>
      <c r="K138" s="219"/>
    </row>
    <row r="139" spans="2:11" customFormat="1" ht="15" customHeight="1">
      <c r="B139" s="216"/>
      <c r="C139" s="175" t="s">
        <v>551</v>
      </c>
      <c r="D139" s="175"/>
      <c r="E139" s="175"/>
      <c r="F139" s="196" t="s">
        <v>518</v>
      </c>
      <c r="G139" s="175"/>
      <c r="H139" s="175" t="s">
        <v>573</v>
      </c>
      <c r="I139" s="175" t="s">
        <v>553</v>
      </c>
      <c r="J139" s="175"/>
      <c r="K139" s="219"/>
    </row>
    <row r="140" spans="2:11" customFormat="1" ht="15" customHeight="1">
      <c r="B140" s="216"/>
      <c r="C140" s="175" t="s">
        <v>554</v>
      </c>
      <c r="D140" s="175"/>
      <c r="E140" s="175"/>
      <c r="F140" s="196" t="s">
        <v>518</v>
      </c>
      <c r="G140" s="175"/>
      <c r="H140" s="175" t="s">
        <v>554</v>
      </c>
      <c r="I140" s="175" t="s">
        <v>553</v>
      </c>
      <c r="J140" s="175"/>
      <c r="K140" s="219"/>
    </row>
    <row r="141" spans="2:11" customFormat="1" ht="15" customHeight="1">
      <c r="B141" s="216"/>
      <c r="C141" s="175" t="s">
        <v>39</v>
      </c>
      <c r="D141" s="175"/>
      <c r="E141" s="175"/>
      <c r="F141" s="196" t="s">
        <v>518</v>
      </c>
      <c r="G141" s="175"/>
      <c r="H141" s="175" t="s">
        <v>574</v>
      </c>
      <c r="I141" s="175" t="s">
        <v>553</v>
      </c>
      <c r="J141" s="175"/>
      <c r="K141" s="219"/>
    </row>
    <row r="142" spans="2:11" customFormat="1" ht="15" customHeight="1">
      <c r="B142" s="216"/>
      <c r="C142" s="175" t="s">
        <v>575</v>
      </c>
      <c r="D142" s="175"/>
      <c r="E142" s="175"/>
      <c r="F142" s="196" t="s">
        <v>518</v>
      </c>
      <c r="G142" s="175"/>
      <c r="H142" s="175" t="s">
        <v>576</v>
      </c>
      <c r="I142" s="175" t="s">
        <v>553</v>
      </c>
      <c r="J142" s="175"/>
      <c r="K142" s="219"/>
    </row>
    <row r="143" spans="2:11" customFormat="1" ht="15" customHeight="1">
      <c r="B143" s="220"/>
      <c r="C143" s="221"/>
      <c r="D143" s="221"/>
      <c r="E143" s="221"/>
      <c r="F143" s="221"/>
      <c r="G143" s="221"/>
      <c r="H143" s="221"/>
      <c r="I143" s="221"/>
      <c r="J143" s="221"/>
      <c r="K143" s="222"/>
    </row>
    <row r="144" spans="2:11" customFormat="1" ht="18.75" customHeight="1">
      <c r="B144" s="207"/>
      <c r="C144" s="207"/>
      <c r="D144" s="207"/>
      <c r="E144" s="207"/>
      <c r="F144" s="208"/>
      <c r="G144" s="207"/>
      <c r="H144" s="207"/>
      <c r="I144" s="207"/>
      <c r="J144" s="207"/>
      <c r="K144" s="207"/>
    </row>
    <row r="145" spans="2:11" customFormat="1" ht="18.75" customHeight="1">
      <c r="B145" s="182"/>
      <c r="C145" s="182"/>
      <c r="D145" s="182"/>
      <c r="E145" s="182"/>
      <c r="F145" s="182"/>
      <c r="G145" s="182"/>
      <c r="H145" s="182"/>
      <c r="I145" s="182"/>
      <c r="J145" s="182"/>
      <c r="K145" s="182"/>
    </row>
    <row r="146" spans="2:11" customFormat="1" ht="7.5" customHeight="1">
      <c r="B146" s="183"/>
      <c r="C146" s="184"/>
      <c r="D146" s="184"/>
      <c r="E146" s="184"/>
      <c r="F146" s="184"/>
      <c r="G146" s="184"/>
      <c r="H146" s="184"/>
      <c r="I146" s="184"/>
      <c r="J146" s="184"/>
      <c r="K146" s="185"/>
    </row>
    <row r="147" spans="2:11" customFormat="1" ht="45" customHeight="1">
      <c r="B147" s="186"/>
      <c r="C147" s="325" t="s">
        <v>577</v>
      </c>
      <c r="D147" s="325"/>
      <c r="E147" s="325"/>
      <c r="F147" s="325"/>
      <c r="G147" s="325"/>
      <c r="H147" s="325"/>
      <c r="I147" s="325"/>
      <c r="J147" s="325"/>
      <c r="K147" s="187"/>
    </row>
    <row r="148" spans="2:11" customFormat="1" ht="17.25" customHeight="1">
      <c r="B148" s="186"/>
      <c r="C148" s="188" t="s">
        <v>512</v>
      </c>
      <c r="D148" s="188"/>
      <c r="E148" s="188"/>
      <c r="F148" s="188" t="s">
        <v>513</v>
      </c>
      <c r="G148" s="189"/>
      <c r="H148" s="188" t="s">
        <v>55</v>
      </c>
      <c r="I148" s="188" t="s">
        <v>58</v>
      </c>
      <c r="J148" s="188" t="s">
        <v>514</v>
      </c>
      <c r="K148" s="187"/>
    </row>
    <row r="149" spans="2:11" customFormat="1" ht="17.25" customHeight="1">
      <c r="B149" s="186"/>
      <c r="C149" s="190" t="s">
        <v>515</v>
      </c>
      <c r="D149" s="190"/>
      <c r="E149" s="190"/>
      <c r="F149" s="191" t="s">
        <v>516</v>
      </c>
      <c r="G149" s="192"/>
      <c r="H149" s="190"/>
      <c r="I149" s="190"/>
      <c r="J149" s="190" t="s">
        <v>517</v>
      </c>
      <c r="K149" s="187"/>
    </row>
    <row r="150" spans="2:11" customFormat="1" ht="5.25" customHeight="1">
      <c r="B150" s="198"/>
      <c r="C150" s="193"/>
      <c r="D150" s="193"/>
      <c r="E150" s="193"/>
      <c r="F150" s="193"/>
      <c r="G150" s="194"/>
      <c r="H150" s="193"/>
      <c r="I150" s="193"/>
      <c r="J150" s="193"/>
      <c r="K150" s="219"/>
    </row>
    <row r="151" spans="2:11" customFormat="1" ht="15" customHeight="1">
      <c r="B151" s="198"/>
      <c r="C151" s="223" t="s">
        <v>521</v>
      </c>
      <c r="D151" s="175"/>
      <c r="E151" s="175"/>
      <c r="F151" s="224" t="s">
        <v>518</v>
      </c>
      <c r="G151" s="175"/>
      <c r="H151" s="223" t="s">
        <v>558</v>
      </c>
      <c r="I151" s="223" t="s">
        <v>520</v>
      </c>
      <c r="J151" s="223">
        <v>120</v>
      </c>
      <c r="K151" s="219"/>
    </row>
    <row r="152" spans="2:11" customFormat="1" ht="15" customHeight="1">
      <c r="B152" s="198"/>
      <c r="C152" s="223" t="s">
        <v>567</v>
      </c>
      <c r="D152" s="175"/>
      <c r="E152" s="175"/>
      <c r="F152" s="224" t="s">
        <v>518</v>
      </c>
      <c r="G152" s="175"/>
      <c r="H152" s="223" t="s">
        <v>578</v>
      </c>
      <c r="I152" s="223" t="s">
        <v>520</v>
      </c>
      <c r="J152" s="223" t="s">
        <v>569</v>
      </c>
      <c r="K152" s="219"/>
    </row>
    <row r="153" spans="2:11" customFormat="1" ht="15" customHeight="1">
      <c r="B153" s="198"/>
      <c r="C153" s="223" t="s">
        <v>466</v>
      </c>
      <c r="D153" s="175"/>
      <c r="E153" s="175"/>
      <c r="F153" s="224" t="s">
        <v>518</v>
      </c>
      <c r="G153" s="175"/>
      <c r="H153" s="223" t="s">
        <v>579</v>
      </c>
      <c r="I153" s="223" t="s">
        <v>520</v>
      </c>
      <c r="J153" s="223" t="s">
        <v>569</v>
      </c>
      <c r="K153" s="219"/>
    </row>
    <row r="154" spans="2:11" customFormat="1" ht="15" customHeight="1">
      <c r="B154" s="198"/>
      <c r="C154" s="223" t="s">
        <v>523</v>
      </c>
      <c r="D154" s="175"/>
      <c r="E154" s="175"/>
      <c r="F154" s="224" t="s">
        <v>524</v>
      </c>
      <c r="G154" s="175"/>
      <c r="H154" s="223" t="s">
        <v>558</v>
      </c>
      <c r="I154" s="223" t="s">
        <v>520</v>
      </c>
      <c r="J154" s="223">
        <v>50</v>
      </c>
      <c r="K154" s="219"/>
    </row>
    <row r="155" spans="2:11" customFormat="1" ht="15" customHeight="1">
      <c r="B155" s="198"/>
      <c r="C155" s="223" t="s">
        <v>526</v>
      </c>
      <c r="D155" s="175"/>
      <c r="E155" s="175"/>
      <c r="F155" s="224" t="s">
        <v>518</v>
      </c>
      <c r="G155" s="175"/>
      <c r="H155" s="223" t="s">
        <v>558</v>
      </c>
      <c r="I155" s="223" t="s">
        <v>528</v>
      </c>
      <c r="J155" s="223"/>
      <c r="K155" s="219"/>
    </row>
    <row r="156" spans="2:11" customFormat="1" ht="15" customHeight="1">
      <c r="B156" s="198"/>
      <c r="C156" s="223" t="s">
        <v>537</v>
      </c>
      <c r="D156" s="175"/>
      <c r="E156" s="175"/>
      <c r="F156" s="224" t="s">
        <v>524</v>
      </c>
      <c r="G156" s="175"/>
      <c r="H156" s="223" t="s">
        <v>558</v>
      </c>
      <c r="I156" s="223" t="s">
        <v>520</v>
      </c>
      <c r="J156" s="223">
        <v>50</v>
      </c>
      <c r="K156" s="219"/>
    </row>
    <row r="157" spans="2:11" customFormat="1" ht="15" customHeight="1">
      <c r="B157" s="198"/>
      <c r="C157" s="223" t="s">
        <v>545</v>
      </c>
      <c r="D157" s="175"/>
      <c r="E157" s="175"/>
      <c r="F157" s="224" t="s">
        <v>524</v>
      </c>
      <c r="G157" s="175"/>
      <c r="H157" s="223" t="s">
        <v>558</v>
      </c>
      <c r="I157" s="223" t="s">
        <v>520</v>
      </c>
      <c r="J157" s="223">
        <v>50</v>
      </c>
      <c r="K157" s="219"/>
    </row>
    <row r="158" spans="2:11" customFormat="1" ht="15" customHeight="1">
      <c r="B158" s="198"/>
      <c r="C158" s="223" t="s">
        <v>543</v>
      </c>
      <c r="D158" s="175"/>
      <c r="E158" s="175"/>
      <c r="F158" s="224" t="s">
        <v>524</v>
      </c>
      <c r="G158" s="175"/>
      <c r="H158" s="223" t="s">
        <v>558</v>
      </c>
      <c r="I158" s="223" t="s">
        <v>520</v>
      </c>
      <c r="J158" s="223">
        <v>50</v>
      </c>
      <c r="K158" s="219"/>
    </row>
    <row r="159" spans="2:11" customFormat="1" ht="15" customHeight="1">
      <c r="B159" s="198"/>
      <c r="C159" s="223" t="s">
        <v>93</v>
      </c>
      <c r="D159" s="175"/>
      <c r="E159" s="175"/>
      <c r="F159" s="224" t="s">
        <v>518</v>
      </c>
      <c r="G159" s="175"/>
      <c r="H159" s="223" t="s">
        <v>580</v>
      </c>
      <c r="I159" s="223" t="s">
        <v>520</v>
      </c>
      <c r="J159" s="223" t="s">
        <v>581</v>
      </c>
      <c r="K159" s="219"/>
    </row>
    <row r="160" spans="2:11" customFormat="1" ht="15" customHeight="1">
      <c r="B160" s="198"/>
      <c r="C160" s="223" t="s">
        <v>582</v>
      </c>
      <c r="D160" s="175"/>
      <c r="E160" s="175"/>
      <c r="F160" s="224" t="s">
        <v>518</v>
      </c>
      <c r="G160" s="175"/>
      <c r="H160" s="223" t="s">
        <v>583</v>
      </c>
      <c r="I160" s="223" t="s">
        <v>553</v>
      </c>
      <c r="J160" s="223"/>
      <c r="K160" s="219"/>
    </row>
    <row r="161" spans="2:11" customFormat="1" ht="15" customHeight="1">
      <c r="B161" s="225"/>
      <c r="C161" s="205"/>
      <c r="D161" s="205"/>
      <c r="E161" s="205"/>
      <c r="F161" s="205"/>
      <c r="G161" s="205"/>
      <c r="H161" s="205"/>
      <c r="I161" s="205"/>
      <c r="J161" s="205"/>
      <c r="K161" s="226"/>
    </row>
    <row r="162" spans="2:11" customFormat="1" ht="18.75" customHeight="1">
      <c r="B162" s="207"/>
      <c r="C162" s="217"/>
      <c r="D162" s="217"/>
      <c r="E162" s="217"/>
      <c r="F162" s="227"/>
      <c r="G162" s="217"/>
      <c r="H162" s="217"/>
      <c r="I162" s="217"/>
      <c r="J162" s="217"/>
      <c r="K162" s="207"/>
    </row>
    <row r="163" spans="2:11" customFormat="1" ht="18.75" customHeight="1">
      <c r="B163" s="182"/>
      <c r="C163" s="182"/>
      <c r="D163" s="182"/>
      <c r="E163" s="182"/>
      <c r="F163" s="182"/>
      <c r="G163" s="182"/>
      <c r="H163" s="182"/>
      <c r="I163" s="182"/>
      <c r="J163" s="182"/>
      <c r="K163" s="182"/>
    </row>
    <row r="164" spans="2:11" customFormat="1" ht="7.5" customHeight="1">
      <c r="B164" s="164"/>
      <c r="C164" s="165"/>
      <c r="D164" s="165"/>
      <c r="E164" s="165"/>
      <c r="F164" s="165"/>
      <c r="G164" s="165"/>
      <c r="H164" s="165"/>
      <c r="I164" s="165"/>
      <c r="J164" s="165"/>
      <c r="K164" s="166"/>
    </row>
    <row r="165" spans="2:11" customFormat="1" ht="45" customHeight="1">
      <c r="B165" s="167"/>
      <c r="C165" s="323" t="s">
        <v>584</v>
      </c>
      <c r="D165" s="323"/>
      <c r="E165" s="323"/>
      <c r="F165" s="323"/>
      <c r="G165" s="323"/>
      <c r="H165" s="323"/>
      <c r="I165" s="323"/>
      <c r="J165" s="323"/>
      <c r="K165" s="168"/>
    </row>
    <row r="166" spans="2:11" customFormat="1" ht="17.25" customHeight="1">
      <c r="B166" s="167"/>
      <c r="C166" s="188" t="s">
        <v>512</v>
      </c>
      <c r="D166" s="188"/>
      <c r="E166" s="188"/>
      <c r="F166" s="188" t="s">
        <v>513</v>
      </c>
      <c r="G166" s="228"/>
      <c r="H166" s="229" t="s">
        <v>55</v>
      </c>
      <c r="I166" s="229" t="s">
        <v>58</v>
      </c>
      <c r="J166" s="188" t="s">
        <v>514</v>
      </c>
      <c r="K166" s="168"/>
    </row>
    <row r="167" spans="2:11" customFormat="1" ht="17.25" customHeight="1">
      <c r="B167" s="169"/>
      <c r="C167" s="190" t="s">
        <v>515</v>
      </c>
      <c r="D167" s="190"/>
      <c r="E167" s="190"/>
      <c r="F167" s="191" t="s">
        <v>516</v>
      </c>
      <c r="G167" s="230"/>
      <c r="H167" s="231"/>
      <c r="I167" s="231"/>
      <c r="J167" s="190" t="s">
        <v>517</v>
      </c>
      <c r="K167" s="170"/>
    </row>
    <row r="168" spans="2:11" customFormat="1" ht="5.25" customHeight="1">
      <c r="B168" s="198"/>
      <c r="C168" s="193"/>
      <c r="D168" s="193"/>
      <c r="E168" s="193"/>
      <c r="F168" s="193"/>
      <c r="G168" s="194"/>
      <c r="H168" s="193"/>
      <c r="I168" s="193"/>
      <c r="J168" s="193"/>
      <c r="K168" s="219"/>
    </row>
    <row r="169" spans="2:11" customFormat="1" ht="15" customHeight="1">
      <c r="B169" s="198"/>
      <c r="C169" s="175" t="s">
        <v>521</v>
      </c>
      <c r="D169" s="175"/>
      <c r="E169" s="175"/>
      <c r="F169" s="196" t="s">
        <v>518</v>
      </c>
      <c r="G169" s="175"/>
      <c r="H169" s="175" t="s">
        <v>558</v>
      </c>
      <c r="I169" s="175" t="s">
        <v>520</v>
      </c>
      <c r="J169" s="175">
        <v>120</v>
      </c>
      <c r="K169" s="219"/>
    </row>
    <row r="170" spans="2:11" customFormat="1" ht="15" customHeight="1">
      <c r="B170" s="198"/>
      <c r="C170" s="175" t="s">
        <v>567</v>
      </c>
      <c r="D170" s="175"/>
      <c r="E170" s="175"/>
      <c r="F170" s="196" t="s">
        <v>518</v>
      </c>
      <c r="G170" s="175"/>
      <c r="H170" s="175" t="s">
        <v>568</v>
      </c>
      <c r="I170" s="175" t="s">
        <v>520</v>
      </c>
      <c r="J170" s="175" t="s">
        <v>569</v>
      </c>
      <c r="K170" s="219"/>
    </row>
    <row r="171" spans="2:11" customFormat="1" ht="15" customHeight="1">
      <c r="B171" s="198"/>
      <c r="C171" s="175" t="s">
        <v>466</v>
      </c>
      <c r="D171" s="175"/>
      <c r="E171" s="175"/>
      <c r="F171" s="196" t="s">
        <v>518</v>
      </c>
      <c r="G171" s="175"/>
      <c r="H171" s="175" t="s">
        <v>585</v>
      </c>
      <c r="I171" s="175" t="s">
        <v>520</v>
      </c>
      <c r="J171" s="175" t="s">
        <v>569</v>
      </c>
      <c r="K171" s="219"/>
    </row>
    <row r="172" spans="2:11" customFormat="1" ht="15" customHeight="1">
      <c r="B172" s="198"/>
      <c r="C172" s="175" t="s">
        <v>523</v>
      </c>
      <c r="D172" s="175"/>
      <c r="E172" s="175"/>
      <c r="F172" s="196" t="s">
        <v>524</v>
      </c>
      <c r="G172" s="175"/>
      <c r="H172" s="175" t="s">
        <v>585</v>
      </c>
      <c r="I172" s="175" t="s">
        <v>520</v>
      </c>
      <c r="J172" s="175">
        <v>50</v>
      </c>
      <c r="K172" s="219"/>
    </row>
    <row r="173" spans="2:11" customFormat="1" ht="15" customHeight="1">
      <c r="B173" s="198"/>
      <c r="C173" s="175" t="s">
        <v>526</v>
      </c>
      <c r="D173" s="175"/>
      <c r="E173" s="175"/>
      <c r="F173" s="196" t="s">
        <v>518</v>
      </c>
      <c r="G173" s="175"/>
      <c r="H173" s="175" t="s">
        <v>585</v>
      </c>
      <c r="I173" s="175" t="s">
        <v>528</v>
      </c>
      <c r="J173" s="175"/>
      <c r="K173" s="219"/>
    </row>
    <row r="174" spans="2:11" customFormat="1" ht="15" customHeight="1">
      <c r="B174" s="198"/>
      <c r="C174" s="175" t="s">
        <v>537</v>
      </c>
      <c r="D174" s="175"/>
      <c r="E174" s="175"/>
      <c r="F174" s="196" t="s">
        <v>524</v>
      </c>
      <c r="G174" s="175"/>
      <c r="H174" s="175" t="s">
        <v>585</v>
      </c>
      <c r="I174" s="175" t="s">
        <v>520</v>
      </c>
      <c r="J174" s="175">
        <v>50</v>
      </c>
      <c r="K174" s="219"/>
    </row>
    <row r="175" spans="2:11" customFormat="1" ht="15" customHeight="1">
      <c r="B175" s="198"/>
      <c r="C175" s="175" t="s">
        <v>545</v>
      </c>
      <c r="D175" s="175"/>
      <c r="E175" s="175"/>
      <c r="F175" s="196" t="s">
        <v>524</v>
      </c>
      <c r="G175" s="175"/>
      <c r="H175" s="175" t="s">
        <v>585</v>
      </c>
      <c r="I175" s="175" t="s">
        <v>520</v>
      </c>
      <c r="J175" s="175">
        <v>50</v>
      </c>
      <c r="K175" s="219"/>
    </row>
    <row r="176" spans="2:11" customFormat="1" ht="15" customHeight="1">
      <c r="B176" s="198"/>
      <c r="C176" s="175" t="s">
        <v>543</v>
      </c>
      <c r="D176" s="175"/>
      <c r="E176" s="175"/>
      <c r="F176" s="196" t="s">
        <v>524</v>
      </c>
      <c r="G176" s="175"/>
      <c r="H176" s="175" t="s">
        <v>585</v>
      </c>
      <c r="I176" s="175" t="s">
        <v>520</v>
      </c>
      <c r="J176" s="175">
        <v>50</v>
      </c>
      <c r="K176" s="219"/>
    </row>
    <row r="177" spans="2:11" customFormat="1" ht="15" customHeight="1">
      <c r="B177" s="198"/>
      <c r="C177" s="175" t="s">
        <v>111</v>
      </c>
      <c r="D177" s="175"/>
      <c r="E177" s="175"/>
      <c r="F177" s="196" t="s">
        <v>518</v>
      </c>
      <c r="G177" s="175"/>
      <c r="H177" s="175" t="s">
        <v>586</v>
      </c>
      <c r="I177" s="175" t="s">
        <v>587</v>
      </c>
      <c r="J177" s="175"/>
      <c r="K177" s="219"/>
    </row>
    <row r="178" spans="2:11" customFormat="1" ht="15" customHeight="1">
      <c r="B178" s="198"/>
      <c r="C178" s="175" t="s">
        <v>58</v>
      </c>
      <c r="D178" s="175"/>
      <c r="E178" s="175"/>
      <c r="F178" s="196" t="s">
        <v>518</v>
      </c>
      <c r="G178" s="175"/>
      <c r="H178" s="175" t="s">
        <v>588</v>
      </c>
      <c r="I178" s="175" t="s">
        <v>589</v>
      </c>
      <c r="J178" s="175">
        <v>1</v>
      </c>
      <c r="K178" s="219"/>
    </row>
    <row r="179" spans="2:11" customFormat="1" ht="15" customHeight="1">
      <c r="B179" s="198"/>
      <c r="C179" s="175" t="s">
        <v>54</v>
      </c>
      <c r="D179" s="175"/>
      <c r="E179" s="175"/>
      <c r="F179" s="196" t="s">
        <v>518</v>
      </c>
      <c r="G179" s="175"/>
      <c r="H179" s="175" t="s">
        <v>590</v>
      </c>
      <c r="I179" s="175" t="s">
        <v>520</v>
      </c>
      <c r="J179" s="175">
        <v>20</v>
      </c>
      <c r="K179" s="219"/>
    </row>
    <row r="180" spans="2:11" customFormat="1" ht="15" customHeight="1">
      <c r="B180" s="198"/>
      <c r="C180" s="175" t="s">
        <v>55</v>
      </c>
      <c r="D180" s="175"/>
      <c r="E180" s="175"/>
      <c r="F180" s="196" t="s">
        <v>518</v>
      </c>
      <c r="G180" s="175"/>
      <c r="H180" s="175" t="s">
        <v>591</v>
      </c>
      <c r="I180" s="175" t="s">
        <v>520</v>
      </c>
      <c r="J180" s="175">
        <v>255</v>
      </c>
      <c r="K180" s="219"/>
    </row>
    <row r="181" spans="2:11" customFormat="1" ht="15" customHeight="1">
      <c r="B181" s="198"/>
      <c r="C181" s="175" t="s">
        <v>112</v>
      </c>
      <c r="D181" s="175"/>
      <c r="E181" s="175"/>
      <c r="F181" s="196" t="s">
        <v>518</v>
      </c>
      <c r="G181" s="175"/>
      <c r="H181" s="175" t="s">
        <v>482</v>
      </c>
      <c r="I181" s="175" t="s">
        <v>520</v>
      </c>
      <c r="J181" s="175">
        <v>10</v>
      </c>
      <c r="K181" s="219"/>
    </row>
    <row r="182" spans="2:11" customFormat="1" ht="15" customHeight="1">
      <c r="B182" s="198"/>
      <c r="C182" s="175" t="s">
        <v>113</v>
      </c>
      <c r="D182" s="175"/>
      <c r="E182" s="175"/>
      <c r="F182" s="196" t="s">
        <v>518</v>
      </c>
      <c r="G182" s="175"/>
      <c r="H182" s="175" t="s">
        <v>592</v>
      </c>
      <c r="I182" s="175" t="s">
        <v>553</v>
      </c>
      <c r="J182" s="175"/>
      <c r="K182" s="219"/>
    </row>
    <row r="183" spans="2:11" customFormat="1" ht="15" customHeight="1">
      <c r="B183" s="198"/>
      <c r="C183" s="175" t="s">
        <v>593</v>
      </c>
      <c r="D183" s="175"/>
      <c r="E183" s="175"/>
      <c r="F183" s="196" t="s">
        <v>518</v>
      </c>
      <c r="G183" s="175"/>
      <c r="H183" s="175" t="s">
        <v>594</v>
      </c>
      <c r="I183" s="175" t="s">
        <v>553</v>
      </c>
      <c r="J183" s="175"/>
      <c r="K183" s="219"/>
    </row>
    <row r="184" spans="2:11" customFormat="1" ht="15" customHeight="1">
      <c r="B184" s="198"/>
      <c r="C184" s="175" t="s">
        <v>582</v>
      </c>
      <c r="D184" s="175"/>
      <c r="E184" s="175"/>
      <c r="F184" s="196" t="s">
        <v>518</v>
      </c>
      <c r="G184" s="175"/>
      <c r="H184" s="175" t="s">
        <v>595</v>
      </c>
      <c r="I184" s="175" t="s">
        <v>553</v>
      </c>
      <c r="J184" s="175"/>
      <c r="K184" s="219"/>
    </row>
    <row r="185" spans="2:11" customFormat="1" ht="15" customHeight="1">
      <c r="B185" s="198"/>
      <c r="C185" s="175" t="s">
        <v>115</v>
      </c>
      <c r="D185" s="175"/>
      <c r="E185" s="175"/>
      <c r="F185" s="196" t="s">
        <v>524</v>
      </c>
      <c r="G185" s="175"/>
      <c r="H185" s="175" t="s">
        <v>596</v>
      </c>
      <c r="I185" s="175" t="s">
        <v>520</v>
      </c>
      <c r="J185" s="175">
        <v>50</v>
      </c>
      <c r="K185" s="219"/>
    </row>
    <row r="186" spans="2:11" customFormat="1" ht="15" customHeight="1">
      <c r="B186" s="198"/>
      <c r="C186" s="175" t="s">
        <v>597</v>
      </c>
      <c r="D186" s="175"/>
      <c r="E186" s="175"/>
      <c r="F186" s="196" t="s">
        <v>524</v>
      </c>
      <c r="G186" s="175"/>
      <c r="H186" s="175" t="s">
        <v>598</v>
      </c>
      <c r="I186" s="175" t="s">
        <v>599</v>
      </c>
      <c r="J186" s="175"/>
      <c r="K186" s="219"/>
    </row>
    <row r="187" spans="2:11" customFormat="1" ht="15" customHeight="1">
      <c r="B187" s="198"/>
      <c r="C187" s="175" t="s">
        <v>600</v>
      </c>
      <c r="D187" s="175"/>
      <c r="E187" s="175"/>
      <c r="F187" s="196" t="s">
        <v>524</v>
      </c>
      <c r="G187" s="175"/>
      <c r="H187" s="175" t="s">
        <v>601</v>
      </c>
      <c r="I187" s="175" t="s">
        <v>599</v>
      </c>
      <c r="J187" s="175"/>
      <c r="K187" s="219"/>
    </row>
    <row r="188" spans="2:11" customFormat="1" ht="15" customHeight="1">
      <c r="B188" s="198"/>
      <c r="C188" s="175" t="s">
        <v>602</v>
      </c>
      <c r="D188" s="175"/>
      <c r="E188" s="175"/>
      <c r="F188" s="196" t="s">
        <v>524</v>
      </c>
      <c r="G188" s="175"/>
      <c r="H188" s="175" t="s">
        <v>603</v>
      </c>
      <c r="I188" s="175" t="s">
        <v>599</v>
      </c>
      <c r="J188" s="175"/>
      <c r="K188" s="219"/>
    </row>
    <row r="189" spans="2:11" customFormat="1" ht="15" customHeight="1">
      <c r="B189" s="198"/>
      <c r="C189" s="232" t="s">
        <v>604</v>
      </c>
      <c r="D189" s="175"/>
      <c r="E189" s="175"/>
      <c r="F189" s="196" t="s">
        <v>524</v>
      </c>
      <c r="G189" s="175"/>
      <c r="H189" s="175" t="s">
        <v>605</v>
      </c>
      <c r="I189" s="175" t="s">
        <v>606</v>
      </c>
      <c r="J189" s="233" t="s">
        <v>607</v>
      </c>
      <c r="K189" s="219"/>
    </row>
    <row r="190" spans="2:11" customFormat="1" ht="15" customHeight="1">
      <c r="B190" s="234"/>
      <c r="C190" s="235" t="s">
        <v>608</v>
      </c>
      <c r="D190" s="236"/>
      <c r="E190" s="236"/>
      <c r="F190" s="237" t="s">
        <v>524</v>
      </c>
      <c r="G190" s="236"/>
      <c r="H190" s="236" t="s">
        <v>609</v>
      </c>
      <c r="I190" s="236" t="s">
        <v>606</v>
      </c>
      <c r="J190" s="238" t="s">
        <v>607</v>
      </c>
      <c r="K190" s="239"/>
    </row>
    <row r="191" spans="2:11" customFormat="1" ht="15" customHeight="1">
      <c r="B191" s="198"/>
      <c r="C191" s="232" t="s">
        <v>43</v>
      </c>
      <c r="D191" s="175"/>
      <c r="E191" s="175"/>
      <c r="F191" s="196" t="s">
        <v>518</v>
      </c>
      <c r="G191" s="175"/>
      <c r="H191" s="172" t="s">
        <v>610</v>
      </c>
      <c r="I191" s="175" t="s">
        <v>611</v>
      </c>
      <c r="J191" s="175"/>
      <c r="K191" s="219"/>
    </row>
    <row r="192" spans="2:11" customFormat="1" ht="15" customHeight="1">
      <c r="B192" s="198"/>
      <c r="C192" s="232" t="s">
        <v>612</v>
      </c>
      <c r="D192" s="175"/>
      <c r="E192" s="175"/>
      <c r="F192" s="196" t="s">
        <v>518</v>
      </c>
      <c r="G192" s="175"/>
      <c r="H192" s="175" t="s">
        <v>613</v>
      </c>
      <c r="I192" s="175" t="s">
        <v>553</v>
      </c>
      <c r="J192" s="175"/>
      <c r="K192" s="219"/>
    </row>
    <row r="193" spans="2:11" customFormat="1" ht="15" customHeight="1">
      <c r="B193" s="198"/>
      <c r="C193" s="232" t="s">
        <v>614</v>
      </c>
      <c r="D193" s="175"/>
      <c r="E193" s="175"/>
      <c r="F193" s="196" t="s">
        <v>518</v>
      </c>
      <c r="G193" s="175"/>
      <c r="H193" s="175" t="s">
        <v>615</v>
      </c>
      <c r="I193" s="175" t="s">
        <v>553</v>
      </c>
      <c r="J193" s="175"/>
      <c r="K193" s="219"/>
    </row>
    <row r="194" spans="2:11" customFormat="1" ht="15" customHeight="1">
      <c r="B194" s="198"/>
      <c r="C194" s="232" t="s">
        <v>616</v>
      </c>
      <c r="D194" s="175"/>
      <c r="E194" s="175"/>
      <c r="F194" s="196" t="s">
        <v>524</v>
      </c>
      <c r="G194" s="175"/>
      <c r="H194" s="175" t="s">
        <v>617</v>
      </c>
      <c r="I194" s="175" t="s">
        <v>553</v>
      </c>
      <c r="J194" s="175"/>
      <c r="K194" s="219"/>
    </row>
    <row r="195" spans="2:11" customFormat="1" ht="15" customHeight="1">
      <c r="B195" s="225"/>
      <c r="C195" s="240"/>
      <c r="D195" s="205"/>
      <c r="E195" s="205"/>
      <c r="F195" s="205"/>
      <c r="G195" s="205"/>
      <c r="H195" s="205"/>
      <c r="I195" s="205"/>
      <c r="J195" s="205"/>
      <c r="K195" s="226"/>
    </row>
    <row r="196" spans="2:11" customFormat="1" ht="18.75" customHeight="1">
      <c r="B196" s="207"/>
      <c r="C196" s="217"/>
      <c r="D196" s="217"/>
      <c r="E196" s="217"/>
      <c r="F196" s="227"/>
      <c r="G196" s="217"/>
      <c r="H196" s="217"/>
      <c r="I196" s="217"/>
      <c r="J196" s="217"/>
      <c r="K196" s="207"/>
    </row>
    <row r="197" spans="2:11" customFormat="1" ht="18.75" customHeight="1">
      <c r="B197" s="207"/>
      <c r="C197" s="217"/>
      <c r="D197" s="217"/>
      <c r="E197" s="217"/>
      <c r="F197" s="227"/>
      <c r="G197" s="217"/>
      <c r="H197" s="217"/>
      <c r="I197" s="217"/>
      <c r="J197" s="217"/>
      <c r="K197" s="207"/>
    </row>
    <row r="198" spans="2:11" customFormat="1" ht="18.75" customHeight="1">
      <c r="B198" s="182"/>
      <c r="C198" s="182"/>
      <c r="D198" s="182"/>
      <c r="E198" s="182"/>
      <c r="F198" s="182"/>
      <c r="G198" s="182"/>
      <c r="H198" s="182"/>
      <c r="I198" s="182"/>
      <c r="J198" s="182"/>
      <c r="K198" s="182"/>
    </row>
    <row r="199" spans="2:11" customFormat="1" ht="13.5">
      <c r="B199" s="164"/>
      <c r="C199" s="165"/>
      <c r="D199" s="165"/>
      <c r="E199" s="165"/>
      <c r="F199" s="165"/>
      <c r="G199" s="165"/>
      <c r="H199" s="165"/>
      <c r="I199" s="165"/>
      <c r="J199" s="165"/>
      <c r="K199" s="166"/>
    </row>
    <row r="200" spans="2:11" customFormat="1" ht="21">
      <c r="B200" s="167"/>
      <c r="C200" s="323" t="s">
        <v>618</v>
      </c>
      <c r="D200" s="323"/>
      <c r="E200" s="323"/>
      <c r="F200" s="323"/>
      <c r="G200" s="323"/>
      <c r="H200" s="323"/>
      <c r="I200" s="323"/>
      <c r="J200" s="323"/>
      <c r="K200" s="168"/>
    </row>
    <row r="201" spans="2:11" customFormat="1" ht="25.5" customHeight="1">
      <c r="B201" s="167"/>
      <c r="C201" s="241" t="s">
        <v>619</v>
      </c>
      <c r="D201" s="241"/>
      <c r="E201" s="241"/>
      <c r="F201" s="241" t="s">
        <v>620</v>
      </c>
      <c r="G201" s="242"/>
      <c r="H201" s="326" t="s">
        <v>621</v>
      </c>
      <c r="I201" s="326"/>
      <c r="J201" s="326"/>
      <c r="K201" s="168"/>
    </row>
    <row r="202" spans="2:11" customFormat="1" ht="5.25" customHeight="1">
      <c r="B202" s="198"/>
      <c r="C202" s="193"/>
      <c r="D202" s="193"/>
      <c r="E202" s="193"/>
      <c r="F202" s="193"/>
      <c r="G202" s="217"/>
      <c r="H202" s="193"/>
      <c r="I202" s="193"/>
      <c r="J202" s="193"/>
      <c r="K202" s="219"/>
    </row>
    <row r="203" spans="2:11" customFormat="1" ht="15" customHeight="1">
      <c r="B203" s="198"/>
      <c r="C203" s="175" t="s">
        <v>611</v>
      </c>
      <c r="D203" s="175"/>
      <c r="E203" s="175"/>
      <c r="F203" s="196" t="s">
        <v>44</v>
      </c>
      <c r="G203" s="175"/>
      <c r="H203" s="327" t="s">
        <v>622</v>
      </c>
      <c r="I203" s="327"/>
      <c r="J203" s="327"/>
      <c r="K203" s="219"/>
    </row>
    <row r="204" spans="2:11" customFormat="1" ht="15" customHeight="1">
      <c r="B204" s="198"/>
      <c r="C204" s="175"/>
      <c r="D204" s="175"/>
      <c r="E204" s="175"/>
      <c r="F204" s="196" t="s">
        <v>45</v>
      </c>
      <c r="G204" s="175"/>
      <c r="H204" s="327" t="s">
        <v>623</v>
      </c>
      <c r="I204" s="327"/>
      <c r="J204" s="327"/>
      <c r="K204" s="219"/>
    </row>
    <row r="205" spans="2:11" customFormat="1" ht="15" customHeight="1">
      <c r="B205" s="198"/>
      <c r="C205" s="175"/>
      <c r="D205" s="175"/>
      <c r="E205" s="175"/>
      <c r="F205" s="196" t="s">
        <v>48</v>
      </c>
      <c r="G205" s="175"/>
      <c r="H205" s="327" t="s">
        <v>624</v>
      </c>
      <c r="I205" s="327"/>
      <c r="J205" s="327"/>
      <c r="K205" s="219"/>
    </row>
    <row r="206" spans="2:11" customFormat="1" ht="15" customHeight="1">
      <c r="B206" s="198"/>
      <c r="C206" s="175"/>
      <c r="D206" s="175"/>
      <c r="E206" s="175"/>
      <c r="F206" s="196" t="s">
        <v>46</v>
      </c>
      <c r="G206" s="175"/>
      <c r="H206" s="327" t="s">
        <v>625</v>
      </c>
      <c r="I206" s="327"/>
      <c r="J206" s="327"/>
      <c r="K206" s="219"/>
    </row>
    <row r="207" spans="2:11" customFormat="1" ht="15" customHeight="1">
      <c r="B207" s="198"/>
      <c r="C207" s="175"/>
      <c r="D207" s="175"/>
      <c r="E207" s="175"/>
      <c r="F207" s="196" t="s">
        <v>47</v>
      </c>
      <c r="G207" s="175"/>
      <c r="H207" s="327" t="s">
        <v>626</v>
      </c>
      <c r="I207" s="327"/>
      <c r="J207" s="327"/>
      <c r="K207" s="219"/>
    </row>
    <row r="208" spans="2:11" customFormat="1" ht="15" customHeight="1">
      <c r="B208" s="198"/>
      <c r="C208" s="175"/>
      <c r="D208" s="175"/>
      <c r="E208" s="175"/>
      <c r="F208" s="196"/>
      <c r="G208" s="175"/>
      <c r="H208" s="175"/>
      <c r="I208" s="175"/>
      <c r="J208" s="175"/>
      <c r="K208" s="219"/>
    </row>
    <row r="209" spans="2:11" customFormat="1" ht="15" customHeight="1">
      <c r="B209" s="198"/>
      <c r="C209" s="175" t="s">
        <v>565</v>
      </c>
      <c r="D209" s="175"/>
      <c r="E209" s="175"/>
      <c r="F209" s="196" t="s">
        <v>79</v>
      </c>
      <c r="G209" s="175"/>
      <c r="H209" s="327" t="s">
        <v>627</v>
      </c>
      <c r="I209" s="327"/>
      <c r="J209" s="327"/>
      <c r="K209" s="219"/>
    </row>
    <row r="210" spans="2:11" customFormat="1" ht="15" customHeight="1">
      <c r="B210" s="198"/>
      <c r="C210" s="175"/>
      <c r="D210" s="175"/>
      <c r="E210" s="175"/>
      <c r="F210" s="196" t="s">
        <v>460</v>
      </c>
      <c r="G210" s="175"/>
      <c r="H210" s="327" t="s">
        <v>461</v>
      </c>
      <c r="I210" s="327"/>
      <c r="J210" s="327"/>
      <c r="K210" s="219"/>
    </row>
    <row r="211" spans="2:11" customFormat="1" ht="15" customHeight="1">
      <c r="B211" s="198"/>
      <c r="C211" s="175"/>
      <c r="D211" s="175"/>
      <c r="E211" s="175"/>
      <c r="F211" s="196" t="s">
        <v>458</v>
      </c>
      <c r="G211" s="175"/>
      <c r="H211" s="327" t="s">
        <v>628</v>
      </c>
      <c r="I211" s="327"/>
      <c r="J211" s="327"/>
      <c r="K211" s="219"/>
    </row>
    <row r="212" spans="2:11" customFormat="1" ht="15" customHeight="1">
      <c r="B212" s="243"/>
      <c r="C212" s="175"/>
      <c r="D212" s="175"/>
      <c r="E212" s="175"/>
      <c r="F212" s="196" t="s">
        <v>462</v>
      </c>
      <c r="G212" s="232"/>
      <c r="H212" s="328" t="s">
        <v>463</v>
      </c>
      <c r="I212" s="328"/>
      <c r="J212" s="328"/>
      <c r="K212" s="244"/>
    </row>
    <row r="213" spans="2:11" customFormat="1" ht="15" customHeight="1">
      <c r="B213" s="243"/>
      <c r="C213" s="175"/>
      <c r="D213" s="175"/>
      <c r="E213" s="175"/>
      <c r="F213" s="196" t="s">
        <v>464</v>
      </c>
      <c r="G213" s="232"/>
      <c r="H213" s="328" t="s">
        <v>629</v>
      </c>
      <c r="I213" s="328"/>
      <c r="J213" s="328"/>
      <c r="K213" s="244"/>
    </row>
    <row r="214" spans="2:11" customFormat="1" ht="15" customHeight="1">
      <c r="B214" s="243"/>
      <c r="C214" s="175"/>
      <c r="D214" s="175"/>
      <c r="E214" s="175"/>
      <c r="F214" s="196"/>
      <c r="G214" s="232"/>
      <c r="H214" s="223"/>
      <c r="I214" s="223"/>
      <c r="J214" s="223"/>
      <c r="K214" s="244"/>
    </row>
    <row r="215" spans="2:11" customFormat="1" ht="15" customHeight="1">
      <c r="B215" s="243"/>
      <c r="C215" s="175" t="s">
        <v>589</v>
      </c>
      <c r="D215" s="175"/>
      <c r="E215" s="175"/>
      <c r="F215" s="196">
        <v>1</v>
      </c>
      <c r="G215" s="232"/>
      <c r="H215" s="328" t="s">
        <v>630</v>
      </c>
      <c r="I215" s="328"/>
      <c r="J215" s="328"/>
      <c r="K215" s="244"/>
    </row>
    <row r="216" spans="2:11" customFormat="1" ht="15" customHeight="1">
      <c r="B216" s="243"/>
      <c r="C216" s="175"/>
      <c r="D216" s="175"/>
      <c r="E216" s="175"/>
      <c r="F216" s="196">
        <v>2</v>
      </c>
      <c r="G216" s="232"/>
      <c r="H216" s="328" t="s">
        <v>631</v>
      </c>
      <c r="I216" s="328"/>
      <c r="J216" s="328"/>
      <c r="K216" s="244"/>
    </row>
    <row r="217" spans="2:11" customFormat="1" ht="15" customHeight="1">
      <c r="B217" s="243"/>
      <c r="C217" s="175"/>
      <c r="D217" s="175"/>
      <c r="E217" s="175"/>
      <c r="F217" s="196">
        <v>3</v>
      </c>
      <c r="G217" s="232"/>
      <c r="H217" s="328" t="s">
        <v>632</v>
      </c>
      <c r="I217" s="328"/>
      <c r="J217" s="328"/>
      <c r="K217" s="244"/>
    </row>
    <row r="218" spans="2:11" customFormat="1" ht="15" customHeight="1">
      <c r="B218" s="243"/>
      <c r="C218" s="175"/>
      <c r="D218" s="175"/>
      <c r="E218" s="175"/>
      <c r="F218" s="196">
        <v>4</v>
      </c>
      <c r="G218" s="232"/>
      <c r="H218" s="328" t="s">
        <v>633</v>
      </c>
      <c r="I218" s="328"/>
      <c r="J218" s="328"/>
      <c r="K218" s="244"/>
    </row>
    <row r="219" spans="2:11" customFormat="1" ht="12.75" customHeight="1">
      <c r="B219" s="245"/>
      <c r="C219" s="246"/>
      <c r="D219" s="246"/>
      <c r="E219" s="246"/>
      <c r="F219" s="246"/>
      <c r="G219" s="246"/>
      <c r="H219" s="246"/>
      <c r="I219" s="246"/>
      <c r="J219" s="246"/>
      <c r="K219" s="247"/>
    </row>
  </sheetData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Stavební úpravy toal...</vt:lpstr>
      <vt:lpstr>Seznam figur</vt:lpstr>
      <vt:lpstr>Pokyny pro vyplnění</vt:lpstr>
      <vt:lpstr>'01 - Stavební úpravy toal...'!Názvy_tisku</vt:lpstr>
      <vt:lpstr>'Rekapitulace stavby'!Názvy_tisku</vt:lpstr>
      <vt:lpstr>'Seznam figur'!Názvy_tisku</vt:lpstr>
      <vt:lpstr>'01 - Stavební úpravy toal...'!Oblast_tisku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Terezie horackova</dc:creator>
  <cp:lastModifiedBy>Aleš Pinc</cp:lastModifiedBy>
  <dcterms:created xsi:type="dcterms:W3CDTF">2025-03-30T20:16:57Z</dcterms:created>
  <dcterms:modified xsi:type="dcterms:W3CDTF">2026-01-27T10:43:36Z</dcterms:modified>
</cp:coreProperties>
</file>